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08" yWindow="-108" windowWidth="23256" windowHeight="13020" activeTab="2"/>
  </bookViews>
  <sheets>
    <sheet name=" 1 " sheetId="50" r:id="rId1"/>
    <sheet name="2" sheetId="58" r:id="rId2"/>
    <sheet name="3" sheetId="54" r:id="rId3"/>
    <sheet name="3.1" sheetId="53" r:id="rId4"/>
    <sheet name="4 " sheetId="67" r:id="rId5"/>
    <sheet name="5" sheetId="57" r:id="rId6"/>
    <sheet name="6" sheetId="65" r:id="rId7"/>
    <sheet name="6.1" sheetId="68" r:id="rId8"/>
    <sheet name="7" sheetId="59" r:id="rId9"/>
    <sheet name="8" sheetId="6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______A50">[1]Пер!$N$34</definedName>
    <definedName name="____________A51">[1]Пер!$N$33</definedName>
    <definedName name="____________HAV80" localSheetId="0">#REF!</definedName>
    <definedName name="____________HAV80" localSheetId="1">#REF!</definedName>
    <definedName name="____________HAV80" localSheetId="2">#REF!</definedName>
    <definedName name="____________HAV80" localSheetId="4">#REF!</definedName>
    <definedName name="____________HAV80" localSheetId="5">#REF!</definedName>
    <definedName name="____________HAV80" localSheetId="8">#REF!</definedName>
    <definedName name="____________HAV80" localSheetId="9">#REF!</definedName>
    <definedName name="____________HAV80">#REF!</definedName>
    <definedName name="____________mes09" localSheetId="0">#REF!</definedName>
    <definedName name="____________mes09" localSheetId="2">#REF!</definedName>
    <definedName name="____________mes09" localSheetId="4">#REF!</definedName>
    <definedName name="____________mes09" localSheetId="5">#REF!</definedName>
    <definedName name="____________mes09" localSheetId="9">#REF!</definedName>
    <definedName name="____________mes09">#REF!</definedName>
    <definedName name="____________Mes1" localSheetId="0">#REF!</definedName>
    <definedName name="____________Mes1" localSheetId="2">#REF!</definedName>
    <definedName name="____________Mes1" localSheetId="4">#REF!</definedName>
    <definedName name="____________Mes1" localSheetId="5">#REF!</definedName>
    <definedName name="____________Mes1" localSheetId="9">#REF!</definedName>
    <definedName name="____________Mes1">#REF!</definedName>
    <definedName name="____________Mes2" localSheetId="0">#REF!</definedName>
    <definedName name="____________Mes2" localSheetId="2">#REF!</definedName>
    <definedName name="____________Mes2" localSheetId="4">#REF!</definedName>
    <definedName name="____________Mes2" localSheetId="5">#REF!</definedName>
    <definedName name="____________Mes2" localSheetId="9">#REF!</definedName>
    <definedName name="____________Mes2">#REF!</definedName>
    <definedName name="____________NS80" localSheetId="0">#REF!</definedName>
    <definedName name="____________NS80" localSheetId="2">#REF!</definedName>
    <definedName name="____________NS80" localSheetId="4">#REF!</definedName>
    <definedName name="____________NS80" localSheetId="5">#REF!</definedName>
    <definedName name="____________NS80" localSheetId="9">#REF!</definedName>
    <definedName name="____________NS80">#REF!</definedName>
    <definedName name="____________PCH3" localSheetId="0">#REF!</definedName>
    <definedName name="____________PCH3" localSheetId="2">#REF!</definedName>
    <definedName name="____________PCH3" localSheetId="4">#REF!</definedName>
    <definedName name="____________PCH3" localSheetId="5">#REF!</definedName>
    <definedName name="____________PCH3" localSheetId="9">#REF!</definedName>
    <definedName name="____________PCH3">#REF!</definedName>
    <definedName name="____________PV3" localSheetId="0">#REF!</definedName>
    <definedName name="____________PV3" localSheetId="2">#REF!</definedName>
    <definedName name="____________PV3" localSheetId="4">#REF!</definedName>
    <definedName name="____________PV3" localSheetId="5">#REF!</definedName>
    <definedName name="____________PV3" localSheetId="9">#REF!</definedName>
    <definedName name="____________PV3">#REF!</definedName>
    <definedName name="___________A50">[2]Пер!$N$34</definedName>
    <definedName name="___________A51">[2]Пер!$N$33</definedName>
    <definedName name="___________HAV80" localSheetId="0">#REF!</definedName>
    <definedName name="___________HAV80" localSheetId="1">#REF!</definedName>
    <definedName name="___________HAV80" localSheetId="2">#REF!</definedName>
    <definedName name="___________HAV80" localSheetId="4">#REF!</definedName>
    <definedName name="___________HAV80" localSheetId="5">#REF!</definedName>
    <definedName name="___________HAV80" localSheetId="8">#REF!</definedName>
    <definedName name="___________HAV80" localSheetId="9">#REF!</definedName>
    <definedName name="___________HAV80">#REF!</definedName>
    <definedName name="___________mes09" localSheetId="0">#REF!</definedName>
    <definedName name="___________mes09" localSheetId="2">#REF!</definedName>
    <definedName name="___________mes09" localSheetId="4">#REF!</definedName>
    <definedName name="___________mes09" localSheetId="5">#REF!</definedName>
    <definedName name="___________mes09" localSheetId="9">#REF!</definedName>
    <definedName name="___________mes09">#REF!</definedName>
    <definedName name="___________Mes1" localSheetId="0">#REF!</definedName>
    <definedName name="___________Mes1" localSheetId="2">#REF!</definedName>
    <definedName name="___________Mes1" localSheetId="4">#REF!</definedName>
    <definedName name="___________Mes1" localSheetId="5">#REF!</definedName>
    <definedName name="___________Mes1" localSheetId="9">#REF!</definedName>
    <definedName name="___________Mes1">#REF!</definedName>
    <definedName name="___________Mes2" localSheetId="0">#REF!</definedName>
    <definedName name="___________Mes2" localSheetId="2">#REF!</definedName>
    <definedName name="___________Mes2" localSheetId="4">#REF!</definedName>
    <definedName name="___________Mes2" localSheetId="5">#REF!</definedName>
    <definedName name="___________Mes2" localSheetId="9">#REF!</definedName>
    <definedName name="___________Mes2">#REF!</definedName>
    <definedName name="___________NS80" localSheetId="0">#REF!</definedName>
    <definedName name="___________NS80" localSheetId="2">#REF!</definedName>
    <definedName name="___________NS80" localSheetId="4">#REF!</definedName>
    <definedName name="___________NS80" localSheetId="5">#REF!</definedName>
    <definedName name="___________NS80" localSheetId="9">#REF!</definedName>
    <definedName name="___________NS80">#REF!</definedName>
    <definedName name="___________PCH3" localSheetId="0">#REF!</definedName>
    <definedName name="___________PCH3" localSheetId="2">#REF!</definedName>
    <definedName name="___________PCH3" localSheetId="4">#REF!</definedName>
    <definedName name="___________PCH3" localSheetId="5">#REF!</definedName>
    <definedName name="___________PCH3" localSheetId="9">#REF!</definedName>
    <definedName name="___________PCH3">#REF!</definedName>
    <definedName name="___________PV3" localSheetId="0">#REF!</definedName>
    <definedName name="___________PV3" localSheetId="2">#REF!</definedName>
    <definedName name="___________PV3" localSheetId="4">#REF!</definedName>
    <definedName name="___________PV3" localSheetId="5">#REF!</definedName>
    <definedName name="___________PV3" localSheetId="9">#REF!</definedName>
    <definedName name="___________PV3">#REF!</definedName>
    <definedName name="__________A50">[2]Пер!$N$34</definedName>
    <definedName name="__________A51">[2]Пер!$N$33</definedName>
    <definedName name="__________HAV80" localSheetId="0">#REF!</definedName>
    <definedName name="__________HAV80" localSheetId="1">#REF!</definedName>
    <definedName name="__________HAV80" localSheetId="2">#REF!</definedName>
    <definedName name="__________HAV80" localSheetId="4">#REF!</definedName>
    <definedName name="__________HAV80" localSheetId="5">#REF!</definedName>
    <definedName name="__________HAV80" localSheetId="8">#REF!</definedName>
    <definedName name="__________HAV80" localSheetId="9">#REF!</definedName>
    <definedName name="__________HAV80">#REF!</definedName>
    <definedName name="__________mes09" localSheetId="0">#REF!</definedName>
    <definedName name="__________mes09" localSheetId="2">#REF!</definedName>
    <definedName name="__________mes09" localSheetId="4">#REF!</definedName>
    <definedName name="__________mes09" localSheetId="5">#REF!</definedName>
    <definedName name="__________mes09" localSheetId="9">#REF!</definedName>
    <definedName name="__________mes09">#REF!</definedName>
    <definedName name="__________Mes1" localSheetId="0">#REF!</definedName>
    <definedName name="__________Mes1" localSheetId="2">#REF!</definedName>
    <definedName name="__________Mes1" localSheetId="4">#REF!</definedName>
    <definedName name="__________Mes1" localSheetId="5">#REF!</definedName>
    <definedName name="__________Mes1" localSheetId="9">#REF!</definedName>
    <definedName name="__________Mes1">#REF!</definedName>
    <definedName name="__________Mes2" localSheetId="0">#REF!</definedName>
    <definedName name="__________Mes2" localSheetId="2">#REF!</definedName>
    <definedName name="__________Mes2" localSheetId="4">#REF!</definedName>
    <definedName name="__________Mes2" localSheetId="5">#REF!</definedName>
    <definedName name="__________Mes2" localSheetId="9">#REF!</definedName>
    <definedName name="__________Mes2">#REF!</definedName>
    <definedName name="__________NS80" localSheetId="0">#REF!</definedName>
    <definedName name="__________NS80" localSheetId="2">#REF!</definedName>
    <definedName name="__________NS80" localSheetId="4">#REF!</definedName>
    <definedName name="__________NS80" localSheetId="5">#REF!</definedName>
    <definedName name="__________NS80" localSheetId="9">#REF!</definedName>
    <definedName name="__________NS80">#REF!</definedName>
    <definedName name="__________PCH3" localSheetId="0">#REF!</definedName>
    <definedName name="__________PCH3" localSheetId="2">#REF!</definedName>
    <definedName name="__________PCH3" localSheetId="4">#REF!</definedName>
    <definedName name="__________PCH3" localSheetId="5">#REF!</definedName>
    <definedName name="__________PCH3" localSheetId="9">#REF!</definedName>
    <definedName name="__________PCH3">#REF!</definedName>
    <definedName name="__________PV3" localSheetId="0">#REF!</definedName>
    <definedName name="__________PV3" localSheetId="2">#REF!</definedName>
    <definedName name="__________PV3" localSheetId="4">#REF!</definedName>
    <definedName name="__________PV3" localSheetId="5">#REF!</definedName>
    <definedName name="__________PV3" localSheetId="9">#REF!</definedName>
    <definedName name="__________PV3">#REF!</definedName>
    <definedName name="_________A50">[2]Пер!$N$34</definedName>
    <definedName name="_________A51">[2]Пер!$N$33</definedName>
    <definedName name="_________HAV80" localSheetId="0">#REF!</definedName>
    <definedName name="_________HAV80" localSheetId="1">#REF!</definedName>
    <definedName name="_________HAV80" localSheetId="2">#REF!</definedName>
    <definedName name="_________HAV80" localSheetId="4">#REF!</definedName>
    <definedName name="_________HAV80" localSheetId="5">#REF!</definedName>
    <definedName name="_________HAV80" localSheetId="8">#REF!</definedName>
    <definedName name="_________HAV80" localSheetId="9">#REF!</definedName>
    <definedName name="_________HAV80">#REF!</definedName>
    <definedName name="_________mes09" localSheetId="0">#REF!</definedName>
    <definedName name="_________mes09" localSheetId="2">#REF!</definedName>
    <definedName name="_________mes09" localSheetId="4">#REF!</definedName>
    <definedName name="_________mes09" localSheetId="5">#REF!</definedName>
    <definedName name="_________mes09" localSheetId="9">#REF!</definedName>
    <definedName name="_________mes09">#REF!</definedName>
    <definedName name="_________Mes1" localSheetId="0">#REF!</definedName>
    <definedName name="_________Mes1" localSheetId="2">#REF!</definedName>
    <definedName name="_________Mes1" localSheetId="4">#REF!</definedName>
    <definedName name="_________Mes1" localSheetId="5">#REF!</definedName>
    <definedName name="_________Mes1" localSheetId="9">#REF!</definedName>
    <definedName name="_________Mes1">#REF!</definedName>
    <definedName name="_________Mes2" localSheetId="0">#REF!</definedName>
    <definedName name="_________Mes2" localSheetId="2">#REF!</definedName>
    <definedName name="_________Mes2" localSheetId="4">#REF!</definedName>
    <definedName name="_________Mes2" localSheetId="5">#REF!</definedName>
    <definedName name="_________Mes2" localSheetId="9">#REF!</definedName>
    <definedName name="_________Mes2">#REF!</definedName>
    <definedName name="_________NS80" localSheetId="0">#REF!</definedName>
    <definedName name="_________NS80" localSheetId="2">#REF!</definedName>
    <definedName name="_________NS80" localSheetId="4">#REF!</definedName>
    <definedName name="_________NS80" localSheetId="5">#REF!</definedName>
    <definedName name="_________NS80" localSheetId="9">#REF!</definedName>
    <definedName name="_________NS80">#REF!</definedName>
    <definedName name="_________PCH3" localSheetId="0">#REF!</definedName>
    <definedName name="_________PCH3" localSheetId="2">#REF!</definedName>
    <definedName name="_________PCH3" localSheetId="4">#REF!</definedName>
    <definedName name="_________PCH3" localSheetId="5">#REF!</definedName>
    <definedName name="_________PCH3" localSheetId="9">#REF!</definedName>
    <definedName name="_________PCH3">#REF!</definedName>
    <definedName name="_________PV3" localSheetId="0">#REF!</definedName>
    <definedName name="_________PV3" localSheetId="2">#REF!</definedName>
    <definedName name="_________PV3" localSheetId="4">#REF!</definedName>
    <definedName name="_________PV3" localSheetId="5">#REF!</definedName>
    <definedName name="_________PV3" localSheetId="9">#REF!</definedName>
    <definedName name="_________PV3">#REF!</definedName>
    <definedName name="________A50">[2]Пер!$N$34</definedName>
    <definedName name="________A51">[2]Пер!$N$33</definedName>
    <definedName name="________HAV80" localSheetId="0">#REF!</definedName>
    <definedName name="________HAV80" localSheetId="1">#REF!</definedName>
    <definedName name="________HAV80" localSheetId="2">#REF!</definedName>
    <definedName name="________HAV80" localSheetId="4">#REF!</definedName>
    <definedName name="________HAV80" localSheetId="5">#REF!</definedName>
    <definedName name="________HAV80" localSheetId="8">#REF!</definedName>
    <definedName name="________HAV80" localSheetId="9">#REF!</definedName>
    <definedName name="________HAV80">#REF!</definedName>
    <definedName name="________mes09" localSheetId="0">#REF!</definedName>
    <definedName name="________mes09" localSheetId="2">#REF!</definedName>
    <definedName name="________mes09" localSheetId="4">#REF!</definedName>
    <definedName name="________mes09" localSheetId="5">#REF!</definedName>
    <definedName name="________mes09" localSheetId="9">#REF!</definedName>
    <definedName name="________mes09">#REF!</definedName>
    <definedName name="________Mes1" localSheetId="0">#REF!</definedName>
    <definedName name="________Mes1" localSheetId="2">#REF!</definedName>
    <definedName name="________Mes1" localSheetId="4">#REF!</definedName>
    <definedName name="________Mes1" localSheetId="5">#REF!</definedName>
    <definedName name="________Mes1" localSheetId="9">#REF!</definedName>
    <definedName name="________Mes1">#REF!</definedName>
    <definedName name="________Mes2" localSheetId="0">#REF!</definedName>
    <definedName name="________Mes2" localSheetId="2">#REF!</definedName>
    <definedName name="________Mes2" localSheetId="4">#REF!</definedName>
    <definedName name="________Mes2" localSheetId="5">#REF!</definedName>
    <definedName name="________Mes2" localSheetId="9">#REF!</definedName>
    <definedName name="________Mes2">#REF!</definedName>
    <definedName name="________NS80" localSheetId="0">#REF!</definedName>
    <definedName name="________NS80" localSheetId="2">#REF!</definedName>
    <definedName name="________NS80" localSheetId="4">#REF!</definedName>
    <definedName name="________NS80" localSheetId="5">#REF!</definedName>
    <definedName name="________NS80" localSheetId="9">#REF!</definedName>
    <definedName name="________NS80">#REF!</definedName>
    <definedName name="________PCH3" localSheetId="0">#REF!</definedName>
    <definedName name="________PCH3" localSheetId="2">#REF!</definedName>
    <definedName name="________PCH3" localSheetId="4">#REF!</definedName>
    <definedName name="________PCH3" localSheetId="5">#REF!</definedName>
    <definedName name="________PCH3" localSheetId="9">#REF!</definedName>
    <definedName name="________PCH3">#REF!</definedName>
    <definedName name="________PV3" localSheetId="0">#REF!</definedName>
    <definedName name="________PV3" localSheetId="2">#REF!</definedName>
    <definedName name="________PV3" localSheetId="4">#REF!</definedName>
    <definedName name="________PV3" localSheetId="5">#REF!</definedName>
    <definedName name="________PV3" localSheetId="9">#REF!</definedName>
    <definedName name="________PV3">#REF!</definedName>
    <definedName name="_______A50">[2]Пер!$N$34</definedName>
    <definedName name="_______A51">[2]Пер!$N$33</definedName>
    <definedName name="_______HAV80" localSheetId="0">#REF!</definedName>
    <definedName name="_______HAV80" localSheetId="1">#REF!</definedName>
    <definedName name="_______HAV80" localSheetId="2">#REF!</definedName>
    <definedName name="_______HAV80" localSheetId="4">#REF!</definedName>
    <definedName name="_______HAV80" localSheetId="5">#REF!</definedName>
    <definedName name="_______HAV80" localSheetId="8">#REF!</definedName>
    <definedName name="_______HAV80" localSheetId="9">#REF!</definedName>
    <definedName name="_______HAV80">#REF!</definedName>
    <definedName name="_______mes09" localSheetId="0">#REF!</definedName>
    <definedName name="_______mes09" localSheetId="2">#REF!</definedName>
    <definedName name="_______mes09" localSheetId="4">#REF!</definedName>
    <definedName name="_______mes09" localSheetId="5">#REF!</definedName>
    <definedName name="_______mes09" localSheetId="9">#REF!</definedName>
    <definedName name="_______mes09">#REF!</definedName>
    <definedName name="_______Mes1" localSheetId="0">#REF!</definedName>
    <definedName name="_______Mes1" localSheetId="2">#REF!</definedName>
    <definedName name="_______Mes1" localSheetId="4">#REF!</definedName>
    <definedName name="_______Mes1" localSheetId="5">#REF!</definedName>
    <definedName name="_______Mes1" localSheetId="9">#REF!</definedName>
    <definedName name="_______Mes1">#REF!</definedName>
    <definedName name="_______Mes2" localSheetId="0">#REF!</definedName>
    <definedName name="_______Mes2" localSheetId="2">#REF!</definedName>
    <definedName name="_______Mes2" localSheetId="4">#REF!</definedName>
    <definedName name="_______Mes2" localSheetId="5">#REF!</definedName>
    <definedName name="_______Mes2" localSheetId="9">#REF!</definedName>
    <definedName name="_______Mes2">#REF!</definedName>
    <definedName name="_______NS80" localSheetId="0">#REF!</definedName>
    <definedName name="_______NS80" localSheetId="2">#REF!</definedName>
    <definedName name="_______NS80" localSheetId="4">#REF!</definedName>
    <definedName name="_______NS80" localSheetId="5">#REF!</definedName>
    <definedName name="_______NS80" localSheetId="9">#REF!</definedName>
    <definedName name="_______NS80">#REF!</definedName>
    <definedName name="_______PCH3" localSheetId="0">#REF!</definedName>
    <definedName name="_______PCH3" localSheetId="2">#REF!</definedName>
    <definedName name="_______PCH3" localSheetId="4">#REF!</definedName>
    <definedName name="_______PCH3" localSheetId="5">#REF!</definedName>
    <definedName name="_______PCH3" localSheetId="9">#REF!</definedName>
    <definedName name="_______PCH3">#REF!</definedName>
    <definedName name="_______PV3" localSheetId="0">#REF!</definedName>
    <definedName name="_______PV3" localSheetId="2">#REF!</definedName>
    <definedName name="_______PV3" localSheetId="4">#REF!</definedName>
    <definedName name="_______PV3" localSheetId="5">#REF!</definedName>
    <definedName name="_______PV3" localSheetId="9">#REF!</definedName>
    <definedName name="_______PV3">#REF!</definedName>
    <definedName name="______A50">[2]Пер!$N$34</definedName>
    <definedName name="______A51">[2]Пер!$N$33</definedName>
    <definedName name="______HAV80" localSheetId="0">#REF!</definedName>
    <definedName name="______HAV80" localSheetId="1">#REF!</definedName>
    <definedName name="______HAV80" localSheetId="2">#REF!</definedName>
    <definedName name="______HAV80" localSheetId="4">#REF!</definedName>
    <definedName name="______HAV80" localSheetId="5">#REF!</definedName>
    <definedName name="______HAV80" localSheetId="8">#REF!</definedName>
    <definedName name="______HAV80" localSheetId="9">#REF!</definedName>
    <definedName name="______HAV80">#REF!</definedName>
    <definedName name="______mes09" localSheetId="0">#REF!</definedName>
    <definedName name="______mes09" localSheetId="2">#REF!</definedName>
    <definedName name="______mes09" localSheetId="4">#REF!</definedName>
    <definedName name="______mes09" localSheetId="5">#REF!</definedName>
    <definedName name="______mes09" localSheetId="9">#REF!</definedName>
    <definedName name="______mes09">#REF!</definedName>
    <definedName name="______Mes1" localSheetId="0">#REF!</definedName>
    <definedName name="______Mes1" localSheetId="2">#REF!</definedName>
    <definedName name="______Mes1" localSheetId="4">#REF!</definedName>
    <definedName name="______Mes1" localSheetId="5">#REF!</definedName>
    <definedName name="______Mes1" localSheetId="9">#REF!</definedName>
    <definedName name="______Mes1">#REF!</definedName>
    <definedName name="______Mes2" localSheetId="0">#REF!</definedName>
    <definedName name="______Mes2" localSheetId="2">#REF!</definedName>
    <definedName name="______Mes2" localSheetId="4">#REF!</definedName>
    <definedName name="______Mes2" localSheetId="5">#REF!</definedName>
    <definedName name="______Mes2" localSheetId="9">#REF!</definedName>
    <definedName name="______Mes2">#REF!</definedName>
    <definedName name="______NS80" localSheetId="0">#REF!</definedName>
    <definedName name="______NS80" localSheetId="2">#REF!</definedName>
    <definedName name="______NS80" localSheetId="4">#REF!</definedName>
    <definedName name="______NS80" localSheetId="5">#REF!</definedName>
    <definedName name="______NS80" localSheetId="9">#REF!</definedName>
    <definedName name="______NS80">#REF!</definedName>
    <definedName name="______PCH3" localSheetId="0">#REF!</definedName>
    <definedName name="______PCH3" localSheetId="2">#REF!</definedName>
    <definedName name="______PCH3" localSheetId="4">#REF!</definedName>
    <definedName name="______PCH3" localSheetId="5">#REF!</definedName>
    <definedName name="______PCH3" localSheetId="9">#REF!</definedName>
    <definedName name="______PCH3">#REF!</definedName>
    <definedName name="______PV3" localSheetId="0">#REF!</definedName>
    <definedName name="______PV3" localSheetId="2">#REF!</definedName>
    <definedName name="______PV3" localSheetId="4">#REF!</definedName>
    <definedName name="______PV3" localSheetId="5">#REF!</definedName>
    <definedName name="______PV3" localSheetId="9">#REF!</definedName>
    <definedName name="______PV3">#REF!</definedName>
    <definedName name="_____A50">[2]Пер!$N$34</definedName>
    <definedName name="_____A51">[2]Пер!$N$33</definedName>
    <definedName name="_____d2" localSheetId="0">#REF!</definedName>
    <definedName name="_____d2" localSheetId="1">#REF!</definedName>
    <definedName name="_____d2" localSheetId="2">#REF!</definedName>
    <definedName name="_____d2" localSheetId="4">#REF!</definedName>
    <definedName name="_____d2" localSheetId="5">#REF!</definedName>
    <definedName name="_____d2" localSheetId="8">#REF!</definedName>
    <definedName name="_____d2" localSheetId="9">#REF!</definedName>
    <definedName name="_____d2">#REF!</definedName>
    <definedName name="_____dod44">[2]Пер!$N$34</definedName>
    <definedName name="_____HAV80" localSheetId="0">#REF!</definedName>
    <definedName name="_____HAV80" localSheetId="1">#REF!</definedName>
    <definedName name="_____HAV80" localSheetId="2">#REF!</definedName>
    <definedName name="_____HAV80" localSheetId="4">#REF!</definedName>
    <definedName name="_____HAV80" localSheetId="5">#REF!</definedName>
    <definedName name="_____HAV80" localSheetId="8">#REF!</definedName>
    <definedName name="_____HAV80" localSheetId="9">#REF!</definedName>
    <definedName name="_____HAV80">#REF!</definedName>
    <definedName name="_____mes09" localSheetId="0">#REF!</definedName>
    <definedName name="_____mes09" localSheetId="2">#REF!</definedName>
    <definedName name="_____mes09" localSheetId="4">#REF!</definedName>
    <definedName name="_____mes09" localSheetId="5">#REF!</definedName>
    <definedName name="_____mes09" localSheetId="9">#REF!</definedName>
    <definedName name="_____mes09">#REF!</definedName>
    <definedName name="_____Mes1" localSheetId="0">#REF!</definedName>
    <definedName name="_____Mes1" localSheetId="2">#REF!</definedName>
    <definedName name="_____Mes1" localSheetId="4">#REF!</definedName>
    <definedName name="_____Mes1" localSheetId="5">#REF!</definedName>
    <definedName name="_____Mes1" localSheetId="9">#REF!</definedName>
    <definedName name="_____Mes1">#REF!</definedName>
    <definedName name="_____Mes2" localSheetId="0">#REF!</definedName>
    <definedName name="_____Mes2" localSheetId="2">#REF!</definedName>
    <definedName name="_____Mes2" localSheetId="4">#REF!</definedName>
    <definedName name="_____Mes2" localSheetId="5">#REF!</definedName>
    <definedName name="_____Mes2" localSheetId="9">#REF!</definedName>
    <definedName name="_____Mes2">#REF!</definedName>
    <definedName name="_____NS80" localSheetId="0">#REF!</definedName>
    <definedName name="_____NS80" localSheetId="2">#REF!</definedName>
    <definedName name="_____NS80" localSheetId="4">#REF!</definedName>
    <definedName name="_____NS80" localSheetId="5">#REF!</definedName>
    <definedName name="_____NS80" localSheetId="9">#REF!</definedName>
    <definedName name="_____NS80">#REF!</definedName>
    <definedName name="_____PCH3" localSheetId="0">#REF!</definedName>
    <definedName name="_____PCH3" localSheetId="2">#REF!</definedName>
    <definedName name="_____PCH3" localSheetId="4">#REF!</definedName>
    <definedName name="_____PCH3" localSheetId="5">#REF!</definedName>
    <definedName name="_____PCH3" localSheetId="9">#REF!</definedName>
    <definedName name="_____PCH3">#REF!</definedName>
    <definedName name="_____PV3" localSheetId="0">#REF!</definedName>
    <definedName name="_____PV3" localSheetId="2">#REF!</definedName>
    <definedName name="_____PV3" localSheetId="4">#REF!</definedName>
    <definedName name="_____PV3" localSheetId="5">#REF!</definedName>
    <definedName name="_____PV3" localSheetId="9">#REF!</definedName>
    <definedName name="_____PV3">#REF!</definedName>
    <definedName name="____A50">[2]Пер!$N$34</definedName>
    <definedName name="____A51">[2]Пер!$N$33</definedName>
    <definedName name="____d2" localSheetId="0">#REF!</definedName>
    <definedName name="____d2" localSheetId="1">#REF!</definedName>
    <definedName name="____d2" localSheetId="2">#REF!</definedName>
    <definedName name="____d2" localSheetId="4">#REF!</definedName>
    <definedName name="____d2" localSheetId="5">#REF!</definedName>
    <definedName name="____d2" localSheetId="8">#REF!</definedName>
    <definedName name="____d2" localSheetId="9">#REF!</definedName>
    <definedName name="____d2">#REF!</definedName>
    <definedName name="____dod44">[2]Пер!$N$34</definedName>
    <definedName name="____HAV80" localSheetId="0">#REF!</definedName>
    <definedName name="____HAV80" localSheetId="1">#REF!</definedName>
    <definedName name="____HAV80" localSheetId="2">#REF!</definedName>
    <definedName name="____HAV80" localSheetId="4">#REF!</definedName>
    <definedName name="____HAV80" localSheetId="5">#REF!</definedName>
    <definedName name="____HAV80" localSheetId="8">#REF!</definedName>
    <definedName name="____HAV80" localSheetId="9">#REF!</definedName>
    <definedName name="____HAV80">#REF!</definedName>
    <definedName name="____mes09" localSheetId="0">#REF!</definedName>
    <definedName name="____mes09" localSheetId="2">#REF!</definedName>
    <definedName name="____mes09" localSheetId="4">#REF!</definedName>
    <definedName name="____mes09" localSheetId="5">#REF!</definedName>
    <definedName name="____mes09" localSheetId="9">#REF!</definedName>
    <definedName name="____mes09">#REF!</definedName>
    <definedName name="____Mes1" localSheetId="0">#REF!</definedName>
    <definedName name="____Mes1" localSheetId="2">#REF!</definedName>
    <definedName name="____Mes1" localSheetId="4">#REF!</definedName>
    <definedName name="____Mes1" localSheetId="5">#REF!</definedName>
    <definedName name="____Mes1" localSheetId="9">#REF!</definedName>
    <definedName name="____Mes1">#REF!</definedName>
    <definedName name="____Mes2" localSheetId="0">#REF!</definedName>
    <definedName name="____Mes2" localSheetId="2">#REF!</definedName>
    <definedName name="____Mes2" localSheetId="4">#REF!</definedName>
    <definedName name="____Mes2" localSheetId="5">#REF!</definedName>
    <definedName name="____Mes2" localSheetId="9">#REF!</definedName>
    <definedName name="____Mes2">#REF!</definedName>
    <definedName name="____NS80" localSheetId="0">#REF!</definedName>
    <definedName name="____NS80" localSheetId="2">#REF!</definedName>
    <definedName name="____NS80" localSheetId="4">#REF!</definedName>
    <definedName name="____NS80" localSheetId="5">#REF!</definedName>
    <definedName name="____NS80" localSheetId="9">#REF!</definedName>
    <definedName name="____NS80">#REF!</definedName>
    <definedName name="____PCH3" localSheetId="0">#REF!</definedName>
    <definedName name="____PCH3" localSheetId="2">#REF!</definedName>
    <definedName name="____PCH3" localSheetId="4">#REF!</definedName>
    <definedName name="____PCH3" localSheetId="5">#REF!</definedName>
    <definedName name="____PCH3" localSheetId="9">#REF!</definedName>
    <definedName name="____PCH3">#REF!</definedName>
    <definedName name="____PV3" localSheetId="0">#REF!</definedName>
    <definedName name="____PV3" localSheetId="2">#REF!</definedName>
    <definedName name="____PV3" localSheetId="4">#REF!</definedName>
    <definedName name="____PV3" localSheetId="5">#REF!</definedName>
    <definedName name="____PV3" localSheetId="9">#REF!</definedName>
    <definedName name="____PV3">#REF!</definedName>
    <definedName name="___A50">[2]Пер!$N$34</definedName>
    <definedName name="___A51">[2]Пер!$N$33</definedName>
    <definedName name="___d2" localSheetId="0">#REF!</definedName>
    <definedName name="___d2" localSheetId="1">#REF!</definedName>
    <definedName name="___d2" localSheetId="2">#REF!</definedName>
    <definedName name="___d2" localSheetId="4">#REF!</definedName>
    <definedName name="___d2" localSheetId="5">#REF!</definedName>
    <definedName name="___d2" localSheetId="8">#REF!</definedName>
    <definedName name="___d2" localSheetId="9">#REF!</definedName>
    <definedName name="___d2">#REF!</definedName>
    <definedName name="___dod4">[2]Пер!$N$34</definedName>
    <definedName name="___dod44">[2]Пер!$N$34</definedName>
    <definedName name="___HAV80" localSheetId="0">#REF!</definedName>
    <definedName name="___HAV80" localSheetId="1">#REF!</definedName>
    <definedName name="___HAV80" localSheetId="2">#REF!</definedName>
    <definedName name="___HAV80" localSheetId="4">#REF!</definedName>
    <definedName name="___HAV80" localSheetId="5">#REF!</definedName>
    <definedName name="___HAV80" localSheetId="8">#REF!</definedName>
    <definedName name="___HAV80" localSheetId="9">#REF!</definedName>
    <definedName name="___HAV80">#REF!</definedName>
    <definedName name="___mes09" localSheetId="0">#REF!</definedName>
    <definedName name="___mes09" localSheetId="2">#REF!</definedName>
    <definedName name="___mes09" localSheetId="4">#REF!</definedName>
    <definedName name="___mes09" localSheetId="5">#REF!</definedName>
    <definedName name="___mes09" localSheetId="9">#REF!</definedName>
    <definedName name="___mes09">#REF!</definedName>
    <definedName name="___Mes1" localSheetId="0">#REF!</definedName>
    <definedName name="___Mes1" localSheetId="2">#REF!</definedName>
    <definedName name="___Mes1" localSheetId="4">#REF!</definedName>
    <definedName name="___Mes1" localSheetId="5">#REF!</definedName>
    <definedName name="___Mes1" localSheetId="9">#REF!</definedName>
    <definedName name="___Mes1">#REF!</definedName>
    <definedName name="___Mes2" localSheetId="0">#REF!</definedName>
    <definedName name="___Mes2" localSheetId="2">#REF!</definedName>
    <definedName name="___Mes2" localSheetId="4">#REF!</definedName>
    <definedName name="___Mes2" localSheetId="5">#REF!</definedName>
    <definedName name="___Mes2" localSheetId="9">#REF!</definedName>
    <definedName name="___Mes2">#REF!</definedName>
    <definedName name="___NS80" localSheetId="0">#REF!</definedName>
    <definedName name="___NS80" localSheetId="2">#REF!</definedName>
    <definedName name="___NS80" localSheetId="4">#REF!</definedName>
    <definedName name="___NS80" localSheetId="5">#REF!</definedName>
    <definedName name="___NS80" localSheetId="9">#REF!</definedName>
    <definedName name="___NS80">#REF!</definedName>
    <definedName name="___PCH3" localSheetId="0">#REF!</definedName>
    <definedName name="___PCH3" localSheetId="2">#REF!</definedName>
    <definedName name="___PCH3" localSheetId="4">#REF!</definedName>
    <definedName name="___PCH3" localSheetId="5">#REF!</definedName>
    <definedName name="___PCH3" localSheetId="9">#REF!</definedName>
    <definedName name="___PCH3">#REF!</definedName>
    <definedName name="___PV3" localSheetId="0">#REF!</definedName>
    <definedName name="___PV3" localSheetId="2">#REF!</definedName>
    <definedName name="___PV3" localSheetId="4">#REF!</definedName>
    <definedName name="___PV3" localSheetId="5">#REF!</definedName>
    <definedName name="___PV3" localSheetId="9">#REF!</definedName>
    <definedName name="___PV3">#REF!</definedName>
    <definedName name="___T110100">'[3]110100:240603'!$R$8</definedName>
    <definedName name="__A50">[4]Пер!$N$34</definedName>
    <definedName name="__A51">[4]Пер!$N$33</definedName>
    <definedName name="__d2" localSheetId="0">#REF!</definedName>
    <definedName name="__d2" localSheetId="1">#REF!</definedName>
    <definedName name="__d2" localSheetId="2">#REF!</definedName>
    <definedName name="__d2" localSheetId="4">#REF!</definedName>
    <definedName name="__d2" localSheetId="5">#REF!</definedName>
    <definedName name="__d2" localSheetId="8">#REF!</definedName>
    <definedName name="__d2" localSheetId="9">#REF!</definedName>
    <definedName name="__d2">#REF!</definedName>
    <definedName name="__dod4">[2]Пер!$N$34</definedName>
    <definedName name="__dod44">[2]Пер!$N$34</definedName>
    <definedName name="__HAV80" localSheetId="0">#REF!</definedName>
    <definedName name="__HAV80" localSheetId="1">#REF!</definedName>
    <definedName name="__HAV80" localSheetId="2">#REF!</definedName>
    <definedName name="__HAV80" localSheetId="4">#REF!</definedName>
    <definedName name="__HAV80" localSheetId="5">#REF!</definedName>
    <definedName name="__HAV80" localSheetId="8">#REF!</definedName>
    <definedName name="__HAV80" localSheetId="9">#REF!</definedName>
    <definedName name="__HAV80">#REF!</definedName>
    <definedName name="__mes09" localSheetId="0">#REF!</definedName>
    <definedName name="__mes09" localSheetId="2">#REF!</definedName>
    <definedName name="__mes09" localSheetId="4">#REF!</definedName>
    <definedName name="__mes09" localSheetId="5">#REF!</definedName>
    <definedName name="__mes09" localSheetId="9">#REF!</definedName>
    <definedName name="__mes09">#REF!</definedName>
    <definedName name="__Mes1" localSheetId="0">#REF!</definedName>
    <definedName name="__Mes1" localSheetId="2">#REF!</definedName>
    <definedName name="__Mes1" localSheetId="4">#REF!</definedName>
    <definedName name="__Mes1" localSheetId="5">#REF!</definedName>
    <definedName name="__Mes1" localSheetId="9">#REF!</definedName>
    <definedName name="__Mes1">#REF!</definedName>
    <definedName name="__Mes2" localSheetId="0">#REF!</definedName>
    <definedName name="__Mes2" localSheetId="2">#REF!</definedName>
    <definedName name="__Mes2" localSheetId="4">#REF!</definedName>
    <definedName name="__Mes2" localSheetId="5">#REF!</definedName>
    <definedName name="__Mes2" localSheetId="9">#REF!</definedName>
    <definedName name="__Mes2">#REF!</definedName>
    <definedName name="__NS80" localSheetId="0">#REF!</definedName>
    <definedName name="__NS80" localSheetId="2">#REF!</definedName>
    <definedName name="__NS80" localSheetId="4">#REF!</definedName>
    <definedName name="__NS80" localSheetId="5">#REF!</definedName>
    <definedName name="__NS80" localSheetId="9">#REF!</definedName>
    <definedName name="__NS80">#REF!</definedName>
    <definedName name="__PCH3" localSheetId="0">#REF!</definedName>
    <definedName name="__PCH3" localSheetId="2">#REF!</definedName>
    <definedName name="__PCH3" localSheetId="4">#REF!</definedName>
    <definedName name="__PCH3" localSheetId="5">#REF!</definedName>
    <definedName name="__PCH3" localSheetId="9">#REF!</definedName>
    <definedName name="__PCH3">#REF!</definedName>
    <definedName name="__PV3" localSheetId="0">#REF!</definedName>
    <definedName name="__PV3" localSheetId="2">#REF!</definedName>
    <definedName name="__PV3" localSheetId="4">#REF!</definedName>
    <definedName name="__PV3" localSheetId="5">#REF!</definedName>
    <definedName name="__PV3" localSheetId="9">#REF!</definedName>
    <definedName name="__PV3">#REF!</definedName>
    <definedName name="__T110100">'[3]110100:240603'!$R$8</definedName>
    <definedName name="_123" localSheetId="0">#REF!</definedName>
    <definedName name="_123" localSheetId="1">#REF!</definedName>
    <definedName name="_123" localSheetId="2">#REF!</definedName>
    <definedName name="_123" localSheetId="4">#REF!</definedName>
    <definedName name="_123" localSheetId="5">#REF!</definedName>
    <definedName name="_123" localSheetId="8">#REF!</definedName>
    <definedName name="_123" localSheetId="9">#REF!</definedName>
    <definedName name="_123">#REF!</definedName>
    <definedName name="_A50">[4]Пер!$N$34</definedName>
    <definedName name="_A51">[4]Пер!$N$33</definedName>
    <definedName name="_d2" localSheetId="0">#REF!</definedName>
    <definedName name="_d2" localSheetId="1">#REF!</definedName>
    <definedName name="_d2" localSheetId="2">#REF!</definedName>
    <definedName name="_d2" localSheetId="4">#REF!</definedName>
    <definedName name="_d2" localSheetId="5">#REF!</definedName>
    <definedName name="_d2" localSheetId="8">#REF!</definedName>
    <definedName name="_d2" localSheetId="9">#REF!</definedName>
    <definedName name="_d2">#REF!</definedName>
    <definedName name="_dod4">[2]Пер!$N$34</definedName>
    <definedName name="_dod44">[2]Пер!$N$34</definedName>
    <definedName name="_FilterDatabase" localSheetId="0" hidden="1">#REF!</definedName>
    <definedName name="_FilterDatabase" localSheetId="1" hidden="1">#REF!</definedName>
    <definedName name="_FilterDatabase" localSheetId="2" hidden="1">#REF!</definedName>
    <definedName name="_FilterDatabase" localSheetId="4" hidden="1">#REF!</definedName>
    <definedName name="_FilterDatabase" localSheetId="5" hidden="1">#REF!</definedName>
    <definedName name="_FilterDatabase" localSheetId="8" hidden="1">#REF!</definedName>
    <definedName name="_FilterDatabase" localSheetId="9" hidden="1">#REF!</definedName>
    <definedName name="_FilterDatabase" hidden="1">#REF!</definedName>
    <definedName name="_ftn1" localSheetId="8">'7'!#REF!</definedName>
    <definedName name="_ftnref1" localSheetId="8">'7'!#REF!</definedName>
    <definedName name="_HAV80" localSheetId="0">#REF!</definedName>
    <definedName name="_HAV80" localSheetId="1">#REF!</definedName>
    <definedName name="_HAV80" localSheetId="2">#REF!</definedName>
    <definedName name="_HAV80" localSheetId="4">#REF!</definedName>
    <definedName name="_HAV80" localSheetId="5">#REF!</definedName>
    <definedName name="_HAV80" localSheetId="8">#REF!</definedName>
    <definedName name="_HAV80" localSheetId="9">#REF!</definedName>
    <definedName name="_HAV80">#REF!</definedName>
    <definedName name="_mes09" localSheetId="0">#REF!</definedName>
    <definedName name="_mes09" localSheetId="2">#REF!</definedName>
    <definedName name="_mes09" localSheetId="4">#REF!</definedName>
    <definedName name="_mes09" localSheetId="5">#REF!</definedName>
    <definedName name="_mes09" localSheetId="9">#REF!</definedName>
    <definedName name="_mes09">#REF!</definedName>
    <definedName name="_Mes1" localSheetId="0">#REF!</definedName>
    <definedName name="_Mes1" localSheetId="2">#REF!</definedName>
    <definedName name="_Mes1" localSheetId="4">#REF!</definedName>
    <definedName name="_Mes1" localSheetId="5">#REF!</definedName>
    <definedName name="_Mes1" localSheetId="9">#REF!</definedName>
    <definedName name="_Mes1">#REF!</definedName>
    <definedName name="_Mes2" localSheetId="0">#REF!</definedName>
    <definedName name="_Mes2" localSheetId="2">#REF!</definedName>
    <definedName name="_Mes2" localSheetId="4">#REF!</definedName>
    <definedName name="_Mes2" localSheetId="5">#REF!</definedName>
    <definedName name="_Mes2" localSheetId="9">#REF!</definedName>
    <definedName name="_Mes2">#REF!</definedName>
    <definedName name="_NS80" localSheetId="0">#REF!</definedName>
    <definedName name="_NS80" localSheetId="2">#REF!</definedName>
    <definedName name="_NS80" localSheetId="4">#REF!</definedName>
    <definedName name="_NS80" localSheetId="5">#REF!</definedName>
    <definedName name="_NS80" localSheetId="9">#REF!</definedName>
    <definedName name="_NS80">#REF!</definedName>
    <definedName name="_PCH3" localSheetId="0">#REF!</definedName>
    <definedName name="_PCH3" localSheetId="2">#REF!</definedName>
    <definedName name="_PCH3" localSheetId="4">#REF!</definedName>
    <definedName name="_PCH3" localSheetId="5">#REF!</definedName>
    <definedName name="_PCH3" localSheetId="9">#REF!</definedName>
    <definedName name="_PCH3">#REF!</definedName>
    <definedName name="_PV3" localSheetId="0">#REF!</definedName>
    <definedName name="_PV3" localSheetId="2">#REF!</definedName>
    <definedName name="_PV3" localSheetId="4">#REF!</definedName>
    <definedName name="_PV3" localSheetId="5">#REF!</definedName>
    <definedName name="_PV3" localSheetId="9">#REF!</definedName>
    <definedName name="_PV3">#REF!</definedName>
    <definedName name="_T110100">'[3]110100:240603'!$R$8</definedName>
    <definedName name="_Б21000" localSheetId="0">#REF!</definedName>
    <definedName name="_Б21000" localSheetId="1">#REF!</definedName>
    <definedName name="_Б21000" localSheetId="2">#REF!</definedName>
    <definedName name="_Б21000" localSheetId="4">#REF!</definedName>
    <definedName name="_Б21000" localSheetId="8">#REF!</definedName>
    <definedName name="_Б21000" localSheetId="9">#REF!</definedName>
    <definedName name="_Б21000">#REF!</definedName>
    <definedName name="_Б22000" localSheetId="0">#REF!</definedName>
    <definedName name="_Б22000" localSheetId="1">#REF!</definedName>
    <definedName name="_Б22000" localSheetId="2">#REF!</definedName>
    <definedName name="_Б22000" localSheetId="4">#REF!</definedName>
    <definedName name="_Б22000" localSheetId="9">#REF!</definedName>
    <definedName name="_Б22000">#REF!</definedName>
    <definedName name="_Б22100" localSheetId="0">#REF!</definedName>
    <definedName name="_Б22100" localSheetId="1">#REF!</definedName>
    <definedName name="_Б22100" localSheetId="2">#REF!</definedName>
    <definedName name="_Б22100" localSheetId="4">#REF!</definedName>
    <definedName name="_Б22100" localSheetId="9">#REF!</definedName>
    <definedName name="_Б22100">#REF!</definedName>
    <definedName name="_Б22110" localSheetId="0">#REF!</definedName>
    <definedName name="_Б22110" localSheetId="1">#REF!</definedName>
    <definedName name="_Б22110" localSheetId="2">#REF!</definedName>
    <definedName name="_Б22110" localSheetId="4">#REF!</definedName>
    <definedName name="_Б22110" localSheetId="9">#REF!</definedName>
    <definedName name="_Б22110">#REF!</definedName>
    <definedName name="_Б22111" localSheetId="0">#REF!</definedName>
    <definedName name="_Б22111" localSheetId="1">#REF!</definedName>
    <definedName name="_Б22111" localSheetId="2">#REF!</definedName>
    <definedName name="_Б22111" localSheetId="4">#REF!</definedName>
    <definedName name="_Б22111" localSheetId="9">#REF!</definedName>
    <definedName name="_Б22111">#REF!</definedName>
    <definedName name="_Б22112" localSheetId="0">#REF!</definedName>
    <definedName name="_Б22112" localSheetId="1">#REF!</definedName>
    <definedName name="_Б22112" localSheetId="2">#REF!</definedName>
    <definedName name="_Б22112" localSheetId="4">#REF!</definedName>
    <definedName name="_Б22112" localSheetId="9">#REF!</definedName>
    <definedName name="_Б22112">#REF!</definedName>
    <definedName name="_Б22200" localSheetId="0">#REF!</definedName>
    <definedName name="_Б22200" localSheetId="1">#REF!</definedName>
    <definedName name="_Б22200" localSheetId="2">#REF!</definedName>
    <definedName name="_Б22200" localSheetId="4">#REF!</definedName>
    <definedName name="_Б22200" localSheetId="9">#REF!</definedName>
    <definedName name="_Б22200">#REF!</definedName>
    <definedName name="_Б23000" localSheetId="0">#REF!</definedName>
    <definedName name="_Б23000" localSheetId="1">#REF!</definedName>
    <definedName name="_Б23000" localSheetId="2">#REF!</definedName>
    <definedName name="_Б23000" localSheetId="4">#REF!</definedName>
    <definedName name="_Б23000" localSheetId="9">#REF!</definedName>
    <definedName name="_Б23000">#REF!</definedName>
    <definedName name="_Б24000" localSheetId="0">#REF!</definedName>
    <definedName name="_Б24000" localSheetId="1">#REF!</definedName>
    <definedName name="_Б24000" localSheetId="2">#REF!</definedName>
    <definedName name="_Б24000" localSheetId="4">#REF!</definedName>
    <definedName name="_Б24000" localSheetId="9">#REF!</definedName>
    <definedName name="_Б24000">#REF!</definedName>
    <definedName name="_Б25000" localSheetId="0">#REF!</definedName>
    <definedName name="_Б25000" localSheetId="1">#REF!</definedName>
    <definedName name="_Б25000" localSheetId="2">#REF!</definedName>
    <definedName name="_Б25000" localSheetId="4">#REF!</definedName>
    <definedName name="_Б25000" localSheetId="9">#REF!</definedName>
    <definedName name="_Б25000">#REF!</definedName>
    <definedName name="_Б41000" localSheetId="0">#REF!</definedName>
    <definedName name="_Б41000" localSheetId="1">#REF!</definedName>
    <definedName name="_Б41000" localSheetId="2">#REF!</definedName>
    <definedName name="_Б41000" localSheetId="4">#REF!</definedName>
    <definedName name="_Б41000" localSheetId="9">#REF!</definedName>
    <definedName name="_Б41000">#REF!</definedName>
    <definedName name="_Б42000" localSheetId="0">#REF!</definedName>
    <definedName name="_Б42000" localSheetId="1">#REF!</definedName>
    <definedName name="_Б42000" localSheetId="2">#REF!</definedName>
    <definedName name="_Б42000" localSheetId="4">#REF!</definedName>
    <definedName name="_Б42000" localSheetId="8">#REF!</definedName>
    <definedName name="_Б42000" localSheetId="9">#REF!</definedName>
    <definedName name="_Б42000">#REF!</definedName>
    <definedName name="_Б43000" localSheetId="0">#REF!</definedName>
    <definedName name="_Б43000" localSheetId="1">#REF!</definedName>
    <definedName name="_Б43000" localSheetId="2">#REF!</definedName>
    <definedName name="_Б43000" localSheetId="4">#REF!</definedName>
    <definedName name="_Б43000" localSheetId="9">#REF!</definedName>
    <definedName name="_Б43000">#REF!</definedName>
    <definedName name="_Б44000" localSheetId="0">#REF!</definedName>
    <definedName name="_Б44000" localSheetId="1">#REF!</definedName>
    <definedName name="_Б44000" localSheetId="2">#REF!</definedName>
    <definedName name="_Б44000" localSheetId="4">#REF!</definedName>
    <definedName name="_Б44000" localSheetId="9">#REF!</definedName>
    <definedName name="_Б44000">#REF!</definedName>
    <definedName name="_Б45000" localSheetId="0">#REF!</definedName>
    <definedName name="_Б45000" localSheetId="1">#REF!</definedName>
    <definedName name="_Б45000" localSheetId="2">#REF!</definedName>
    <definedName name="_Б45000" localSheetId="4">#REF!</definedName>
    <definedName name="_Б45000" localSheetId="9">#REF!</definedName>
    <definedName name="_Б45000">#REF!</definedName>
    <definedName name="_Б46000" localSheetId="0">#REF!</definedName>
    <definedName name="_Б46000" localSheetId="1">#REF!</definedName>
    <definedName name="_Б46000" localSheetId="2">#REF!</definedName>
    <definedName name="_Б46000" localSheetId="4">#REF!</definedName>
    <definedName name="_Б46000" localSheetId="9">#REF!</definedName>
    <definedName name="_Б46000">#REF!</definedName>
    <definedName name="_ІБ900501" localSheetId="0">#REF!</definedName>
    <definedName name="_ІБ900501" localSheetId="1">#REF!</definedName>
    <definedName name="_ІБ900501" localSheetId="2">#REF!</definedName>
    <definedName name="_ІБ900501" localSheetId="4">#REF!</definedName>
    <definedName name="_ІБ900501" localSheetId="9">#REF!</definedName>
    <definedName name="_ІБ900501">#REF!</definedName>
    <definedName name="_ІБ900502" localSheetId="0">#REF!</definedName>
    <definedName name="_ІБ900502" localSheetId="1">#REF!</definedName>
    <definedName name="_ІБ900502" localSheetId="2">#REF!</definedName>
    <definedName name="_ІБ900502" localSheetId="4">#REF!</definedName>
    <definedName name="_ІБ900502" localSheetId="9">#REF!</definedName>
    <definedName name="_ІБ900502">#REF!</definedName>
    <definedName name="_xlnm._FilterDatabase" hidden="1">#N/A</definedName>
    <definedName name="aa" localSheetId="0">#REF!</definedName>
    <definedName name="aa" localSheetId="1">#REF!</definedName>
    <definedName name="aa" localSheetId="2">#REF!</definedName>
    <definedName name="aa" localSheetId="4">#REF!</definedName>
    <definedName name="aa" localSheetId="8">#REF!</definedName>
    <definedName name="aa" localSheetId="9">#REF!</definedName>
    <definedName name="aa">#REF!</definedName>
    <definedName name="add" localSheetId="0">#REF!</definedName>
    <definedName name="add" localSheetId="2">#REF!</definedName>
    <definedName name="add" localSheetId="4">#REF!</definedName>
    <definedName name="add" localSheetId="5">#REF!</definedName>
    <definedName name="add" localSheetId="9">#REF!</definedName>
    <definedName name="add">#REF!</definedName>
    <definedName name="asdf" localSheetId="0">#REF!</definedName>
    <definedName name="asdf" localSheetId="1">#REF!</definedName>
    <definedName name="asdf" localSheetId="2">#REF!</definedName>
    <definedName name="asdf" localSheetId="4">#REF!</definedName>
    <definedName name="asdf" localSheetId="9">#REF!</definedName>
    <definedName name="asdf">#REF!</definedName>
    <definedName name="AVT" localSheetId="0">#REF!</definedName>
    <definedName name="AVT" localSheetId="2">#REF!</definedName>
    <definedName name="AVT" localSheetId="4">#REF!</definedName>
    <definedName name="AVT" localSheetId="5">#REF!</definedName>
    <definedName name="AVT" localSheetId="9">#REF!</definedName>
    <definedName name="AVT">#REF!</definedName>
    <definedName name="bb" localSheetId="0">#REF!</definedName>
    <definedName name="bb" localSheetId="1">#REF!</definedName>
    <definedName name="bb" localSheetId="2">#REF!</definedName>
    <definedName name="bb" localSheetId="4">#REF!</definedName>
    <definedName name="bb" localSheetId="9">#REF!</definedName>
    <definedName name="bb">#REF!</definedName>
    <definedName name="bbb" localSheetId="0">#REF!</definedName>
    <definedName name="bbb" localSheetId="1">#REF!</definedName>
    <definedName name="bbb" localSheetId="2">#REF!</definedName>
    <definedName name="bbb" localSheetId="4">#REF!</definedName>
    <definedName name="bbb" localSheetId="9">#REF!</definedName>
    <definedName name="bbb">#REF!</definedName>
    <definedName name="BEC" localSheetId="0">#REF!</definedName>
    <definedName name="BEC" localSheetId="2">#REF!</definedName>
    <definedName name="BEC" localSheetId="4">#REF!</definedName>
    <definedName name="BEC" localSheetId="5">#REF!</definedName>
    <definedName name="BEC" localSheetId="9">#REF!</definedName>
    <definedName name="BEC">#REF!</definedName>
    <definedName name="CREXPORT">#REF!</definedName>
    <definedName name="DKS" localSheetId="0">#REF!</definedName>
    <definedName name="DKS" localSheetId="2">#REF!</definedName>
    <definedName name="DKS" localSheetId="4">#REF!</definedName>
    <definedName name="DKS" localSheetId="5">#REF!</definedName>
    <definedName name="DKS" localSheetId="9">#REF!</definedName>
    <definedName name="DKS">#REF!</definedName>
    <definedName name="dod" localSheetId="0">#REF!</definedName>
    <definedName name="dod" localSheetId="2">#REF!</definedName>
    <definedName name="dod" localSheetId="4">#REF!</definedName>
    <definedName name="dod" localSheetId="5">#REF!</definedName>
    <definedName name="dod" localSheetId="9">#REF!</definedName>
    <definedName name="dod">#REF!</definedName>
    <definedName name="dod_4" localSheetId="0">#REF!</definedName>
    <definedName name="dod_4" localSheetId="2">#REF!</definedName>
    <definedName name="dod_4" localSheetId="4">#REF!</definedName>
    <definedName name="dod_4" localSheetId="5">#REF!</definedName>
    <definedName name="dod_4" localSheetId="9">#REF!</definedName>
    <definedName name="dod_4">#REF!</definedName>
    <definedName name="dodat1">[2]Пер!$N$33</definedName>
    <definedName name="dodik" localSheetId="0">#REF!</definedName>
    <definedName name="dodik" localSheetId="1">#REF!</definedName>
    <definedName name="dodik" localSheetId="2">#REF!</definedName>
    <definedName name="dodik" localSheetId="4">#REF!</definedName>
    <definedName name="dodik" localSheetId="5">#REF!</definedName>
    <definedName name="dodik" localSheetId="8">#REF!</definedName>
    <definedName name="dodik" localSheetId="9">#REF!</definedName>
    <definedName name="dodik">#REF!</definedName>
    <definedName name="DON1KC" localSheetId="0">#REF!</definedName>
    <definedName name="DON1KC" localSheetId="2">#REF!</definedName>
    <definedName name="DON1KC" localSheetId="4">#REF!</definedName>
    <definedName name="DON1KC" localSheetId="5">#REF!</definedName>
    <definedName name="DON1KC" localSheetId="9">#REF!</definedName>
    <definedName name="DON1KC">#REF!</definedName>
    <definedName name="Dt" localSheetId="0">#REF!</definedName>
    <definedName name="Dt" localSheetId="2">#REF!</definedName>
    <definedName name="Dt" localSheetId="4">#REF!</definedName>
    <definedName name="Dt" localSheetId="5">#REF!</definedName>
    <definedName name="Dt" localSheetId="9">#REF!</definedName>
    <definedName name="Dt">#REF!</definedName>
    <definedName name="fg" localSheetId="0">#REF!</definedName>
    <definedName name="fg" localSheetId="2">#REF!</definedName>
    <definedName name="fg" localSheetId="4">#REF!</definedName>
    <definedName name="fg" localSheetId="5">#REF!</definedName>
    <definedName name="fg" localSheetId="9">#REF!</definedName>
    <definedName name="fg">#REF!</definedName>
    <definedName name="HAVSTJAG" localSheetId="0">#REF!</definedName>
    <definedName name="HAVSTJAG" localSheetId="2">#REF!</definedName>
    <definedName name="HAVSTJAG" localSheetId="4">#REF!</definedName>
    <definedName name="HAVSTJAG" localSheetId="5">#REF!</definedName>
    <definedName name="HAVSTJAG" localSheetId="9">#REF!</definedName>
    <definedName name="HAVSTJAG">#REF!</definedName>
    <definedName name="hg" localSheetId="0">#REF!</definedName>
    <definedName name="hg" localSheetId="2">#REF!</definedName>
    <definedName name="hg" localSheetId="4">#REF!</definedName>
    <definedName name="hg" localSheetId="5">#REF!</definedName>
    <definedName name="hg" localSheetId="9">#REF!</definedName>
    <definedName name="hg">#REF!</definedName>
    <definedName name="hhhh" localSheetId="0">#REF!</definedName>
    <definedName name="hhhh" localSheetId="2">#REF!</definedName>
    <definedName name="hhhh" localSheetId="4">#REF!</definedName>
    <definedName name="hhhh" localSheetId="5">#REF!</definedName>
    <definedName name="hhhh" localSheetId="9">#REF!</definedName>
    <definedName name="hhhh">#REF!</definedName>
    <definedName name="HKC" localSheetId="0">#REF!</definedName>
    <definedName name="HKC" localSheetId="2">#REF!</definedName>
    <definedName name="HKC" localSheetId="4">#REF!</definedName>
    <definedName name="HKC" localSheetId="5">#REF!</definedName>
    <definedName name="HKC" localSheetId="9">#REF!</definedName>
    <definedName name="HKC">#REF!</definedName>
    <definedName name="HSKC" localSheetId="0">#REF!</definedName>
    <definedName name="HSKC" localSheetId="2">#REF!</definedName>
    <definedName name="HSKC" localSheetId="4">#REF!</definedName>
    <definedName name="HSKC" localSheetId="5">#REF!</definedName>
    <definedName name="HSKC" localSheetId="9">#REF!</definedName>
    <definedName name="HSKC">#REF!</definedName>
    <definedName name="jhjhjhj" localSheetId="0">#REF!</definedName>
    <definedName name="jhjhjhj" localSheetId="2">#REF!</definedName>
    <definedName name="jhjhjhj" localSheetId="4">#REF!</definedName>
    <definedName name="jhjhjhj" localSheetId="5">#REF!</definedName>
    <definedName name="jhjhjhj" localSheetId="9">#REF!</definedName>
    <definedName name="jhjhjhj">#REF!</definedName>
    <definedName name="kj" localSheetId="0">#REF!</definedName>
    <definedName name="kj" localSheetId="2">#REF!</definedName>
    <definedName name="kj" localSheetId="4">#REF!</definedName>
    <definedName name="kj" localSheetId="5">#REF!</definedName>
    <definedName name="kj" localSheetId="9">#REF!</definedName>
    <definedName name="kj">#REF!</definedName>
    <definedName name="M">[2]Пер!$N$34</definedName>
    <definedName name="Mes" localSheetId="0">#REF!</definedName>
    <definedName name="Mes" localSheetId="1">#REF!</definedName>
    <definedName name="Mes" localSheetId="2">#REF!</definedName>
    <definedName name="Mes" localSheetId="4">#REF!</definedName>
    <definedName name="Mes" localSheetId="5">#REF!</definedName>
    <definedName name="Mes" localSheetId="8">#REF!</definedName>
    <definedName name="Mes" localSheetId="9">#REF!</definedName>
    <definedName name="Mes">#REF!</definedName>
    <definedName name="Mes_Txt" localSheetId="0">#REF!</definedName>
    <definedName name="Mes_Txt" localSheetId="2">#REF!</definedName>
    <definedName name="Mes_Txt" localSheetId="4">#REF!</definedName>
    <definedName name="Mes_Txt" localSheetId="5">#REF!</definedName>
    <definedName name="Mes_Txt" localSheetId="9">#REF!</definedName>
    <definedName name="Mes_Txt">#REF!</definedName>
    <definedName name="Mes_Txt2" localSheetId="0">#REF!</definedName>
    <definedName name="Mes_Txt2" localSheetId="2">#REF!</definedName>
    <definedName name="Mes_Txt2" localSheetId="4">#REF!</definedName>
    <definedName name="Mes_Txt2" localSheetId="5">#REF!</definedName>
    <definedName name="Mes_Txt2" localSheetId="9">#REF!</definedName>
    <definedName name="Mes_Txt2">#REF!</definedName>
    <definedName name="MTS">[5]Пер!$N$33</definedName>
    <definedName name="MTS_Txt" localSheetId="0">#REF!</definedName>
    <definedName name="MTS_Txt" localSheetId="1">#REF!</definedName>
    <definedName name="MTS_Txt" localSheetId="2">#REF!</definedName>
    <definedName name="MTS_Txt" localSheetId="4">#REF!</definedName>
    <definedName name="MTS_Txt" localSheetId="5">#REF!</definedName>
    <definedName name="MTS_Txt" localSheetId="8">#REF!</definedName>
    <definedName name="MTS_Txt" localSheetId="9">#REF!</definedName>
    <definedName name="MTS_Txt">#REF!</definedName>
    <definedName name="n" localSheetId="6" hidden="1">{#N/A,#N/A,FALSE,"Лист4"}</definedName>
    <definedName name="n" localSheetId="7" hidden="1">{#N/A,#N/A,FALSE,"Лист4"}</definedName>
    <definedName name="N">[2]Пер!$N$33</definedName>
    <definedName name="NAVDON" localSheetId="0">#REF!</definedName>
    <definedName name="NAVDON" localSheetId="1">#REF!</definedName>
    <definedName name="NAVDON" localSheetId="2">#REF!</definedName>
    <definedName name="NAVDON" localSheetId="4">#REF!</definedName>
    <definedName name="NAVDON" localSheetId="5">#REF!</definedName>
    <definedName name="NAVDON" localSheetId="8">#REF!</definedName>
    <definedName name="NAVDON" localSheetId="9">#REF!</definedName>
    <definedName name="NAVDON">#REF!</definedName>
    <definedName name="NDO" localSheetId="0">#REF!</definedName>
    <definedName name="NDO" localSheetId="2">#REF!</definedName>
    <definedName name="NDO" localSheetId="4">#REF!</definedName>
    <definedName name="NDO" localSheetId="5">#REF!</definedName>
    <definedName name="NDO" localSheetId="9">#REF!</definedName>
    <definedName name="NDO">#REF!</definedName>
    <definedName name="NK" localSheetId="0">#REF!</definedName>
    <definedName name="NK" localSheetId="2">#REF!</definedName>
    <definedName name="NK" localSheetId="4">#REF!</definedName>
    <definedName name="NK" localSheetId="5">#REF!</definedName>
    <definedName name="NK" localSheetId="9">#REF!</definedName>
    <definedName name="NK">#REF!</definedName>
    <definedName name="NKS" localSheetId="0">#REF!</definedName>
    <definedName name="NKS" localSheetId="2">#REF!</definedName>
    <definedName name="NKS" localSheetId="4">#REF!</definedName>
    <definedName name="NKS" localSheetId="5">#REF!</definedName>
    <definedName name="NKS" localSheetId="9">#REF!</definedName>
    <definedName name="NKS">#REF!</definedName>
    <definedName name="NST" localSheetId="0">#REF!</definedName>
    <definedName name="NST" localSheetId="2">#REF!</definedName>
    <definedName name="NST" localSheetId="4">#REF!</definedName>
    <definedName name="NST" localSheetId="5">#REF!</definedName>
    <definedName name="NST" localSheetId="9">#REF!</definedName>
    <definedName name="NST">#REF!</definedName>
    <definedName name="NSTS" localSheetId="0">#REF!</definedName>
    <definedName name="NSTS" localSheetId="2">#REF!</definedName>
    <definedName name="NSTS" localSheetId="4">#REF!</definedName>
    <definedName name="NSTS" localSheetId="5">#REF!</definedName>
    <definedName name="NSTS" localSheetId="9">#REF!</definedName>
    <definedName name="NSTS">#REF!</definedName>
    <definedName name="Obl_Reg">[6]reg!$B$1:$N$541</definedName>
    <definedName name="oblastja" localSheetId="0">#REF!</definedName>
    <definedName name="oblastja" localSheetId="1">#REF!</definedName>
    <definedName name="oblastja" localSheetId="2">#REF!</definedName>
    <definedName name="oblastja" localSheetId="4">#REF!</definedName>
    <definedName name="oblastja" localSheetId="5">#REF!</definedName>
    <definedName name="oblastja" localSheetId="8">#REF!</definedName>
    <definedName name="oblastja" localSheetId="9">#REF!</definedName>
    <definedName name="oblastja">#REF!</definedName>
    <definedName name="plat123_Запрос" localSheetId="0">#REF!</definedName>
    <definedName name="plat123_Запрос" localSheetId="2">#REF!</definedName>
    <definedName name="plat123_Запрос" localSheetId="4">#REF!</definedName>
    <definedName name="plat123_Запрос" localSheetId="5">#REF!</definedName>
    <definedName name="plat123_Запрос" localSheetId="9">#REF!</definedName>
    <definedName name="plat123_Запрос">#REF!</definedName>
    <definedName name="platniki" localSheetId="0">#REF!</definedName>
    <definedName name="platniki" localSheetId="2">#REF!</definedName>
    <definedName name="platniki" localSheetId="4">#REF!</definedName>
    <definedName name="platniki" localSheetId="5">#REF!</definedName>
    <definedName name="platniki" localSheetId="9">#REF!</definedName>
    <definedName name="platniki">#REF!</definedName>
    <definedName name="qqqq" localSheetId="0">#REF!</definedName>
    <definedName name="qqqq" localSheetId="2">#REF!</definedName>
    <definedName name="qqqq" localSheetId="4">#REF!</definedName>
    <definedName name="qqqq" localSheetId="5">#REF!</definedName>
    <definedName name="qqqq" localSheetId="9">#REF!</definedName>
    <definedName name="qqqq">#REF!</definedName>
    <definedName name="RR_Txt" localSheetId="0">#REF!</definedName>
    <definedName name="RR_Txt" localSheetId="2">#REF!</definedName>
    <definedName name="RR_Txt" localSheetId="4">#REF!</definedName>
    <definedName name="RR_Txt" localSheetId="5">#REF!</definedName>
    <definedName name="RR_Txt" localSheetId="9">#REF!</definedName>
    <definedName name="RR_Txt">#REF!</definedName>
    <definedName name="user">[2]Пер!$N$34</definedName>
    <definedName name="user1">[2]Пер!$N$33</definedName>
    <definedName name="wrn.Інструкція." localSheetId="4" hidden="1">{#N/A,#N/A,FALSE,"Лист4"}</definedName>
    <definedName name="wrn.Інструкція." localSheetId="5" hidden="1">{#N/A,#N/A,FALSE,"Лист4"}</definedName>
    <definedName name="wrn.Інструкція." localSheetId="6" hidden="1">{#N/A,#N/A,FALSE,"Лист4"}</definedName>
    <definedName name="wrn.Інструкція." localSheetId="7" hidden="1">{#N/A,#N/A,FALSE,"Лист4"}</definedName>
    <definedName name="wrn.Інструкція." localSheetId="9" hidden="1">{#N/A,#N/A,FALSE,"Лист4"}</definedName>
    <definedName name="wrn.Інструкція." hidden="1">{#N/A,#N/A,FALSE,"Лист4"}</definedName>
    <definedName name="zloch" localSheetId="0">#REF!</definedName>
    <definedName name="zloch" localSheetId="1">#REF!</definedName>
    <definedName name="zloch" localSheetId="2">#REF!</definedName>
    <definedName name="zloch" localSheetId="4">#REF!</definedName>
    <definedName name="zloch" localSheetId="5">#REF!</definedName>
    <definedName name="zloch" localSheetId="8">#REF!</definedName>
    <definedName name="zloch" localSheetId="9">#REF!</definedName>
    <definedName name="zloch">#REF!</definedName>
    <definedName name="ZmUpl" localSheetId="0">#REF!</definedName>
    <definedName name="ZmUpl" localSheetId="2">#REF!</definedName>
    <definedName name="ZmUpl" localSheetId="4">#REF!</definedName>
    <definedName name="ZmUpl" localSheetId="5">#REF!</definedName>
    <definedName name="ZmUpl" localSheetId="9">#REF!</definedName>
    <definedName name="ZmUpl">#REF!</definedName>
    <definedName name="аа" localSheetId="0">#REF!</definedName>
    <definedName name="аа" localSheetId="1">#REF!</definedName>
    <definedName name="аа" localSheetId="2">#REF!</definedName>
    <definedName name="аа" localSheetId="4">#REF!</definedName>
    <definedName name="аа" localSheetId="5">#REF!</definedName>
    <definedName name="аа" localSheetId="6" hidden="1">{#N/A,#N/A,FALSE,"Лист4"}</definedName>
    <definedName name="аа" localSheetId="7" hidden="1">{#N/A,#N/A,FALSE,"Лист4"}</definedName>
    <definedName name="аа" localSheetId="9">#REF!</definedName>
    <definedName name="аа">#REF!</definedName>
    <definedName name="аааа" localSheetId="4" hidden="1">{#N/A,#N/A,FALSE,"Лист4"}</definedName>
    <definedName name="аааа" localSheetId="5" hidden="1">{#N/A,#N/A,FALSE,"Лист4"}</definedName>
    <definedName name="аааа" localSheetId="6" hidden="1">{#N/A,#N/A,FALSE,"Лист4"}</definedName>
    <definedName name="аааа" localSheetId="7" hidden="1">{#N/A,#N/A,FALSE,"Лист4"}</definedName>
    <definedName name="аааа" localSheetId="9" hidden="1">{#N/A,#N/A,FALSE,"Лист4"}</definedName>
    <definedName name="аааа" hidden="1">{#N/A,#N/A,FALSE,"Лист4"}</definedName>
    <definedName name="ааааа" localSheetId="4" hidden="1">{#N/A,#N/A,FALSE,"Лист4"}</definedName>
    <definedName name="ааааа" localSheetId="5" hidden="1">{#N/A,#N/A,FALSE,"Лист4"}</definedName>
    <definedName name="ааааа" localSheetId="6" hidden="1">{#N/A,#N/A,FALSE,"Лист4"}</definedName>
    <definedName name="ааааа" localSheetId="7" hidden="1">{#N/A,#N/A,FALSE,"Лист4"}</definedName>
    <definedName name="ааааа" localSheetId="9" hidden="1">{#N/A,#N/A,FALSE,"Лист4"}</definedName>
    <definedName name="ааааа" hidden="1">{#N/A,#N/A,FALSE,"Лист4"}</definedName>
    <definedName name="аааг" localSheetId="4" hidden="1">{#N/A,#N/A,FALSE,"Лист4"}</definedName>
    <definedName name="аааг" localSheetId="5" hidden="1">{#N/A,#N/A,FALSE,"Лист4"}</definedName>
    <definedName name="аааг" localSheetId="6" hidden="1">{#N/A,#N/A,FALSE,"Лист4"}</definedName>
    <definedName name="аааг" localSheetId="7" hidden="1">{#N/A,#N/A,FALSE,"Лист4"}</definedName>
    <definedName name="аааг" localSheetId="9" hidden="1">{#N/A,#N/A,FALSE,"Лист4"}</definedName>
    <definedName name="аааг" hidden="1">{#N/A,#N/A,FALSE,"Лист4"}</definedName>
    <definedName name="ааао" localSheetId="4" hidden="1">{#N/A,#N/A,FALSE,"Лист4"}</definedName>
    <definedName name="ааао" localSheetId="5" hidden="1">{#N/A,#N/A,FALSE,"Лист4"}</definedName>
    <definedName name="ааао" localSheetId="6" hidden="1">{#N/A,#N/A,FALSE,"Лист4"}</definedName>
    <definedName name="ааао" localSheetId="7" hidden="1">{#N/A,#N/A,FALSE,"Лист4"}</definedName>
    <definedName name="ааао" localSheetId="9" hidden="1">{#N/A,#N/A,FALSE,"Лист4"}</definedName>
    <definedName name="ааао" hidden="1">{#N/A,#N/A,FALSE,"Лист4"}</definedName>
    <definedName name="аааоркк" localSheetId="4" hidden="1">{#N/A,#N/A,FALSE,"Лист4"}</definedName>
    <definedName name="аааоркк" localSheetId="5" hidden="1">{#N/A,#N/A,FALSE,"Лист4"}</definedName>
    <definedName name="аааоркк" localSheetId="6" hidden="1">{#N/A,#N/A,FALSE,"Лист4"}</definedName>
    <definedName name="аааоркк" localSheetId="7" hidden="1">{#N/A,#N/A,FALSE,"Лист4"}</definedName>
    <definedName name="аааоркк" localSheetId="9" hidden="1">{#N/A,#N/A,FALSE,"Лист4"}</definedName>
    <definedName name="аааоркк" hidden="1">{#N/A,#N/A,FALSE,"Лист4"}</definedName>
    <definedName name="аарр" localSheetId="4" hidden="1">{#N/A,#N/A,FALSE,"Лист4"}</definedName>
    <definedName name="аарр" localSheetId="5" hidden="1">{#N/A,#N/A,FALSE,"Лист4"}</definedName>
    <definedName name="аарр" localSheetId="6" hidden="1">{#N/A,#N/A,FALSE,"Лист4"}</definedName>
    <definedName name="аарр" localSheetId="7" hidden="1">{#N/A,#N/A,FALSE,"Лист4"}</definedName>
    <definedName name="аарр" localSheetId="9" hidden="1">{#N/A,#N/A,FALSE,"Лист4"}</definedName>
    <definedName name="аарр" hidden="1">{#N/A,#N/A,FALSE,"Лист4"}</definedName>
    <definedName name="амп" localSheetId="4" hidden="1">{#N/A,#N/A,FALSE,"Лист4"}</definedName>
    <definedName name="амп" localSheetId="5" hidden="1">{#N/A,#N/A,FALSE,"Лист4"}</definedName>
    <definedName name="амп" localSheetId="6" hidden="1">{#N/A,#N/A,FALSE,"Лист4"}</definedName>
    <definedName name="амп" localSheetId="7" hidden="1">{#N/A,#N/A,FALSE,"Лист4"}</definedName>
    <definedName name="амп" localSheetId="9" hidden="1">{#N/A,#N/A,FALSE,"Лист4"}</definedName>
    <definedName name="амп" hidden="1">{#N/A,#N/A,FALSE,"Лист4"}</definedName>
    <definedName name="ап" localSheetId="4" hidden="1">{#N/A,#N/A,FALSE,"Лист4"}</definedName>
    <definedName name="ап" localSheetId="5" hidden="1">{#N/A,#N/A,FALSE,"Лист4"}</definedName>
    <definedName name="ап" localSheetId="6" hidden="1">{#N/A,#N/A,FALSE,"Лист4"}</definedName>
    <definedName name="ап" localSheetId="7" hidden="1">{#N/A,#N/A,FALSE,"Лист4"}</definedName>
    <definedName name="ап" localSheetId="9" hidden="1">{#N/A,#N/A,FALSE,"Лист4"}</definedName>
    <definedName name="ап" hidden="1">{#N/A,#N/A,FALSE,"Лист4"}</definedName>
    <definedName name="апро" localSheetId="4" hidden="1">{#N/A,#N/A,FALSE,"Лист4"}</definedName>
    <definedName name="апро" localSheetId="5" hidden="1">{#N/A,#N/A,FALSE,"Лист4"}</definedName>
    <definedName name="апро" localSheetId="6" hidden="1">{#N/A,#N/A,FALSE,"Лист4"}</definedName>
    <definedName name="апро" localSheetId="7" hidden="1">{#N/A,#N/A,FALSE,"Лист4"}</definedName>
    <definedName name="апро" localSheetId="9" hidden="1">{#N/A,#N/A,FALSE,"Лист4"}</definedName>
    <definedName name="апро" hidden="1">{#N/A,#N/A,FALSE,"Лист4"}</definedName>
    <definedName name="аунуну" localSheetId="4" hidden="1">{#N/A,#N/A,FALSE,"Лист4"}</definedName>
    <definedName name="аунуну" localSheetId="5" hidden="1">{#N/A,#N/A,FALSE,"Лист4"}</definedName>
    <definedName name="аунуну" localSheetId="6" hidden="1">{#N/A,#N/A,FALSE,"Лист4"}</definedName>
    <definedName name="аунуну" localSheetId="7" hidden="1">{#N/A,#N/A,FALSE,"Лист4"}</definedName>
    <definedName name="аунуну" localSheetId="9" hidden="1">{#N/A,#N/A,FALSE,"Лист4"}</definedName>
    <definedName name="аунуну" hidden="1">{#N/A,#N/A,FALSE,"Лист4"}</definedName>
    <definedName name="б2000" localSheetId="0">#REF!</definedName>
    <definedName name="б2000" localSheetId="1">#REF!</definedName>
    <definedName name="б2000" localSheetId="2">#REF!</definedName>
    <definedName name="б2000" localSheetId="4">#REF!</definedName>
    <definedName name="б2000" localSheetId="8">#REF!</definedName>
    <definedName name="б2000" localSheetId="9">#REF!</definedName>
    <definedName name="б2000">#REF!</definedName>
    <definedName name="б22110" localSheetId="0">#REF!</definedName>
    <definedName name="б22110" localSheetId="1">#REF!</definedName>
    <definedName name="б22110" localSheetId="2">#REF!</definedName>
    <definedName name="б22110" localSheetId="4">#REF!</definedName>
    <definedName name="б22110" localSheetId="9">#REF!</definedName>
    <definedName name="б22110">#REF!</definedName>
    <definedName name="б24" localSheetId="0">#REF!</definedName>
    <definedName name="б24" localSheetId="1">#REF!</definedName>
    <definedName name="б24" localSheetId="2">#REF!</definedName>
    <definedName name="б24" localSheetId="4">#REF!</definedName>
    <definedName name="б24" localSheetId="9">#REF!</definedName>
    <definedName name="б24">#REF!</definedName>
    <definedName name="б25" localSheetId="0">#REF!</definedName>
    <definedName name="б25" localSheetId="1">#REF!</definedName>
    <definedName name="б25" localSheetId="2">#REF!</definedName>
    <definedName name="б25" localSheetId="4">#REF!</definedName>
    <definedName name="б25" localSheetId="9">#REF!</definedName>
    <definedName name="б25">#REF!</definedName>
    <definedName name="_xlnm.Database" localSheetId="0">#REF!</definedName>
    <definedName name="_xlnm.Database" localSheetId="2">#REF!</definedName>
    <definedName name="_xlnm.Database" localSheetId="4">#REF!</definedName>
    <definedName name="_xlnm.Database" localSheetId="5">#REF!</definedName>
    <definedName name="_xlnm.Database" localSheetId="9">#REF!</definedName>
    <definedName name="_xlnm.Database">#REF!</definedName>
    <definedName name="Банк">'[7]Начни с меня'!$J$9</definedName>
    <definedName name="Банк_день">'[7]Начни с меня'!$F$9</definedName>
    <definedName name="Банк_день_березень">'[7]Начни с меня'!$F$12</definedName>
    <definedName name="Банк_день_вересень">'[7]Начни с меня'!$F$18</definedName>
    <definedName name="Банк_день_грудень">'[7]Начни с меня'!$F$21</definedName>
    <definedName name="Банк_день_жовтень">'[7]Начни с меня'!$F$19</definedName>
    <definedName name="Банк_день_квітень">'[7]Начни с меня'!$F$13</definedName>
    <definedName name="Банк_день_липень">'[7]Начни с меня'!$F$16</definedName>
    <definedName name="Банк_день_листопад">'[7]Начни с меня'!$F$20</definedName>
    <definedName name="Банк_день_лютий">'[7]Начни с меня'!$F$11</definedName>
    <definedName name="Банк_день_серпень">'[7]Начни с меня'!$F$17</definedName>
    <definedName name="Банк_день_січень">'[7]Начни с меня'!$F$10</definedName>
    <definedName name="Банк_день_травень">'[7]Начни с меня'!$F$14</definedName>
    <definedName name="Банк_день_червень">'[7]Начни с меня'!$F$15</definedName>
    <definedName name="Банк_рік">'[7]Начни с меня'!$D$9</definedName>
    <definedName name="банку">'[8]Начни с меня'!$F$16</definedName>
    <definedName name="бб" localSheetId="4" hidden="1">{#N/A,#N/A,FALSE,"Лист4"}</definedName>
    <definedName name="бб" localSheetId="5" hidden="1">{#N/A,#N/A,FALSE,"Лист4"}</definedName>
    <definedName name="бб" localSheetId="6" hidden="1">{#N/A,#N/A,FALSE,"Лист4"}</definedName>
    <definedName name="бб" localSheetId="7" hidden="1">{#N/A,#N/A,FALSE,"Лист4"}</definedName>
    <definedName name="бб" localSheetId="9" hidden="1">{#N/A,#N/A,FALSE,"Лист4"}</definedName>
    <definedName name="бб" hidden="1">{#N/A,#N/A,FALSE,"Лист4"}</definedName>
    <definedName name="БББ" localSheetId="0">#REF!</definedName>
    <definedName name="БББ" localSheetId="1">#REF!</definedName>
    <definedName name="БББ" localSheetId="2">#REF!</definedName>
    <definedName name="БББ" localSheetId="4">#REF!</definedName>
    <definedName name="БББ" localSheetId="5">#REF!</definedName>
    <definedName name="БББ" localSheetId="8">#REF!</definedName>
    <definedName name="БББ" localSheetId="9">#REF!</definedName>
    <definedName name="БББ">#REF!</definedName>
    <definedName name="В" localSheetId="0">#REF!</definedName>
    <definedName name="В" localSheetId="2">#REF!</definedName>
    <definedName name="В" localSheetId="4">#REF!</definedName>
    <definedName name="В" localSheetId="5">#REF!</definedName>
    <definedName name="В" localSheetId="9">#REF!</definedName>
    <definedName name="В">#REF!</definedName>
    <definedName name="вап" localSheetId="4" hidden="1">{#N/A,#N/A,FALSE,"Лист4"}</definedName>
    <definedName name="вап" localSheetId="5" hidden="1">{#N/A,#N/A,FALSE,"Лист4"}</definedName>
    <definedName name="вап" localSheetId="6" hidden="1">{#N/A,#N/A,FALSE,"Лист4"}</definedName>
    <definedName name="вап" localSheetId="7" hidden="1">{#N/A,#N/A,FALSE,"Лист4"}</definedName>
    <definedName name="вап" localSheetId="9" hidden="1">{#N/A,#N/A,FALSE,"Лист4"}</definedName>
    <definedName name="вап" hidden="1">{#N/A,#N/A,FALSE,"Лист4"}</definedName>
    <definedName name="вапа" localSheetId="4" hidden="1">{#N/A,#N/A,FALSE,"Лист4"}</definedName>
    <definedName name="вапа" localSheetId="5" hidden="1">{#N/A,#N/A,FALSE,"Лист4"}</definedName>
    <definedName name="вапа" localSheetId="6" hidden="1">{#N/A,#N/A,FALSE,"Лист4"}</definedName>
    <definedName name="вапа" localSheetId="7" hidden="1">{#N/A,#N/A,FALSE,"Лист4"}</definedName>
    <definedName name="вапа" localSheetId="9" hidden="1">{#N/A,#N/A,FALSE,"Лист4"}</definedName>
    <definedName name="вапа" hidden="1">{#N/A,#N/A,FALSE,"Лист4"}</definedName>
    <definedName name="вапро" localSheetId="4" hidden="1">{#N/A,#N/A,FALSE,"Лист4"}</definedName>
    <definedName name="вапро" localSheetId="5" hidden="1">{#N/A,#N/A,FALSE,"Лист4"}</definedName>
    <definedName name="вапро" localSheetId="6" hidden="1">{#N/A,#N/A,FALSE,"Лист4"}</definedName>
    <definedName name="вапро" localSheetId="7" hidden="1">{#N/A,#N/A,FALSE,"Лист4"}</definedName>
    <definedName name="вапро" localSheetId="9" hidden="1">{#N/A,#N/A,FALSE,"Лист4"}</definedName>
    <definedName name="вапро" hidden="1">{#N/A,#N/A,FALSE,"Лист4"}</definedName>
    <definedName name="вау" localSheetId="4" hidden="1">{#N/A,#N/A,FALSE,"Лист4"}</definedName>
    <definedName name="вау" localSheetId="5" hidden="1">{#N/A,#N/A,FALSE,"Лист4"}</definedName>
    <definedName name="вау" localSheetId="6" hidden="1">{#N/A,#N/A,FALSE,"Лист4"}</definedName>
    <definedName name="вау" localSheetId="7" hidden="1">{#N/A,#N/A,FALSE,"Лист4"}</definedName>
    <definedName name="вау" localSheetId="9" hidden="1">{#N/A,#N/A,FALSE,"Лист4"}</definedName>
    <definedName name="вау" hidden="1">{#N/A,#N/A,FALSE,"Лист4"}</definedName>
    <definedName name="вв" localSheetId="6" hidden="1">{#N/A,#N/A,FALSE,"Лист4"}</definedName>
    <definedName name="вв" localSheetId="7" hidden="1">{#N/A,#N/A,FALSE,"Лист4"}</definedName>
    <definedName name="вв">'[9]основная(1)'!$B$4:$F$6</definedName>
    <definedName name="вмр" localSheetId="4" hidden="1">{#N/A,#N/A,FALSE,"Лист4"}</definedName>
    <definedName name="вмр" localSheetId="5" hidden="1">{#N/A,#N/A,FALSE,"Лист4"}</definedName>
    <definedName name="вмр" localSheetId="6" hidden="1">{#N/A,#N/A,FALSE,"Лист4"}</definedName>
    <definedName name="вмр" localSheetId="7" hidden="1">{#N/A,#N/A,FALSE,"Лист4"}</definedName>
    <definedName name="вмр" localSheetId="9" hidden="1">{#N/A,#N/A,FALSE,"Лист4"}</definedName>
    <definedName name="вмр" hidden="1">{#N/A,#N/A,FALSE,"Лист4"}</definedName>
    <definedName name="вруу" localSheetId="4" hidden="1">{#N/A,#N/A,FALSE,"Лист4"}</definedName>
    <definedName name="вруу" localSheetId="5" hidden="1">{#N/A,#N/A,FALSE,"Лист4"}</definedName>
    <definedName name="вруу" localSheetId="6" hidden="1">{#N/A,#N/A,FALSE,"Лист4"}</definedName>
    <definedName name="вруу" localSheetId="7" hidden="1">{#N/A,#N/A,FALSE,"Лист4"}</definedName>
    <definedName name="вруу" localSheetId="9" hidden="1">{#N/A,#N/A,FALSE,"Лист4"}</definedName>
    <definedName name="вруу" hidden="1">{#N/A,#N/A,FALSE,"Лист4"}</definedName>
    <definedName name="врууунуууу" localSheetId="4" hidden="1">{#N/A,#N/A,FALSE,"Лист4"}</definedName>
    <definedName name="врууунуууу" localSheetId="5" hidden="1">{#N/A,#N/A,FALSE,"Лист4"}</definedName>
    <definedName name="врууунуууу" localSheetId="6" hidden="1">{#N/A,#N/A,FALSE,"Лист4"}</definedName>
    <definedName name="врууунуууу" localSheetId="7" hidden="1">{#N/A,#N/A,FALSE,"Лист4"}</definedName>
    <definedName name="врууунуууу" localSheetId="9" hidden="1">{#N/A,#N/A,FALSE,"Лист4"}</definedName>
    <definedName name="врууунуууу" hidden="1">{#N/A,#N/A,FALSE,"Лист4"}</definedName>
    <definedName name="гг" localSheetId="4" hidden="1">{#N/A,#N/A,FALSE,"Лист4"}</definedName>
    <definedName name="гг" localSheetId="5" hidden="1">{#N/A,#N/A,FALSE,"Лист4"}</definedName>
    <definedName name="гг" localSheetId="6" hidden="1">{#N/A,#N/A,FALSE,"Лист4"}</definedName>
    <definedName name="гг" localSheetId="7" hidden="1">{#N/A,#N/A,FALSE,"Лист4"}</definedName>
    <definedName name="гг" localSheetId="9" hidden="1">{#N/A,#N/A,FALSE,"Лист4"}</definedName>
    <definedName name="гг" hidden="1">{#N/A,#N/A,FALSE,"Лист4"}</definedName>
    <definedName name="ггг" localSheetId="4" hidden="1">{#N/A,#N/A,FALSE,"Лист4"}</definedName>
    <definedName name="ггг" localSheetId="5" hidden="1">{#N/A,#N/A,FALSE,"Лист4"}</definedName>
    <definedName name="ггг" localSheetId="6" hidden="1">{#N/A,#N/A,FALSE,"Лист4"}</definedName>
    <definedName name="ггг" localSheetId="7" hidden="1">{#N/A,#N/A,FALSE,"Лист4"}</definedName>
    <definedName name="ггг" localSheetId="9" hidden="1">{#N/A,#N/A,FALSE,"Лист4"}</definedName>
    <definedName name="ггг" hidden="1">{#N/A,#N/A,FALSE,"Лист4"}</definedName>
    <definedName name="гго" localSheetId="4" hidden="1">{#N/A,#N/A,FALSE,"Лист4"}</definedName>
    <definedName name="гго" localSheetId="5" hidden="1">{#N/A,#N/A,FALSE,"Лист4"}</definedName>
    <definedName name="гго" localSheetId="6" hidden="1">{#N/A,#N/A,FALSE,"Лист4"}</definedName>
    <definedName name="гго" localSheetId="7" hidden="1">{#N/A,#N/A,FALSE,"Лист4"}</definedName>
    <definedName name="гго" localSheetId="9" hidden="1">{#N/A,#N/A,FALSE,"Лист4"}</definedName>
    <definedName name="гго" hidden="1">{#N/A,#N/A,FALSE,"Лист4"}</definedName>
    <definedName name="ггшшз" localSheetId="4" hidden="1">{#N/A,#N/A,FALSE,"Лист4"}</definedName>
    <definedName name="ггшшз" localSheetId="5" hidden="1">{#N/A,#N/A,FALSE,"Лист4"}</definedName>
    <definedName name="ггшшз" localSheetId="6" hidden="1">{#N/A,#N/A,FALSE,"Лист4"}</definedName>
    <definedName name="ггшшз" localSheetId="7" hidden="1">{#N/A,#N/A,FALSE,"Лист4"}</definedName>
    <definedName name="ггшшз" localSheetId="9" hidden="1">{#N/A,#N/A,FALSE,"Лист4"}</definedName>
    <definedName name="ггшшз" hidden="1">{#N/A,#N/A,FALSE,"Лист4"}</definedName>
    <definedName name="ГПР" localSheetId="0">#REF!</definedName>
    <definedName name="ГПР" localSheetId="1">#REF!</definedName>
    <definedName name="ГПР" localSheetId="2">#REF!</definedName>
    <definedName name="ГПР" localSheetId="4">#REF!</definedName>
    <definedName name="ГПР" localSheetId="5">#REF!</definedName>
    <definedName name="ГПР" localSheetId="8">#REF!</definedName>
    <definedName name="ГПР" localSheetId="9">#REF!</definedName>
    <definedName name="ГПР">#REF!</definedName>
    <definedName name="гр" localSheetId="4" hidden="1">{#N/A,#N/A,FALSE,"Лист4"}</definedName>
    <definedName name="гр" localSheetId="5" hidden="1">{#N/A,#N/A,FALSE,"Лист4"}</definedName>
    <definedName name="гр" localSheetId="6" hidden="1">{#N/A,#N/A,FALSE,"Лист4"}</definedName>
    <definedName name="гр" localSheetId="7" hidden="1">{#N/A,#N/A,FALSE,"Лист4"}</definedName>
    <definedName name="гр" localSheetId="9" hidden="1">{#N/A,#N/A,FALSE,"Лист4"}</definedName>
    <definedName name="гр" hidden="1">{#N/A,#N/A,FALSE,"Лист4"}</definedName>
    <definedName name="график" localSheetId="0">#REF!</definedName>
    <definedName name="график" localSheetId="2">#REF!</definedName>
    <definedName name="график" localSheetId="4">#REF!</definedName>
    <definedName name="график" localSheetId="5">#REF!</definedName>
    <definedName name="график" localSheetId="9">#REF!</definedName>
    <definedName name="график">#REF!</definedName>
    <definedName name="Дата">[10]ЗДМмісяць!$C$2</definedName>
    <definedName name="ДБ_живі_рік">[11]ИсхОбл!$J$9:$J$35</definedName>
    <definedName name="ДБ_прогн_рік_дата">[11]ИсхОбл!$H$9:$H$35</definedName>
    <definedName name="ДБ_факт_рік">[12]ЗДМРік!$I$9:$I$35</definedName>
    <definedName name="дб1" localSheetId="0">#REF!</definedName>
    <definedName name="дб1" localSheetId="1">#REF!</definedName>
    <definedName name="дб1" localSheetId="2">#REF!</definedName>
    <definedName name="дб1" localSheetId="4">#REF!</definedName>
    <definedName name="дб1" localSheetId="5">#REF!</definedName>
    <definedName name="дб1" localSheetId="8">#REF!</definedName>
    <definedName name="дб1" localSheetId="9">#REF!</definedName>
    <definedName name="дб1">#REF!</definedName>
    <definedName name="ДБпл_живі_міс" localSheetId="0">#REF!</definedName>
    <definedName name="ДБпл_живі_міс" localSheetId="2">#REF!</definedName>
    <definedName name="ДБпл_живі_міс" localSheetId="4">#REF!</definedName>
    <definedName name="ДБпл_живі_міс" localSheetId="5">#REF!</definedName>
    <definedName name="ДБпл_живі_міс" localSheetId="9">#REF!</definedName>
    <definedName name="ДБпл_живі_міс">#REF!</definedName>
    <definedName name="ДБпл_живі_рік" localSheetId="0">#REF!</definedName>
    <definedName name="ДБпл_живі_рік" localSheetId="2">#REF!</definedName>
    <definedName name="ДБпл_живі_рік" localSheetId="4">#REF!</definedName>
    <definedName name="ДБпл_живі_рік" localSheetId="5">#REF!</definedName>
    <definedName name="ДБпл_живі_рік" localSheetId="9">#REF!</definedName>
    <definedName name="ДБпл_живі_рік">#REF!</definedName>
    <definedName name="ДБпл_прогн_міс_дата" localSheetId="0">#REF!</definedName>
    <definedName name="ДБпл_прогн_міс_дата" localSheetId="2">#REF!</definedName>
    <definedName name="ДБпл_прогн_міс_дата" localSheetId="4">#REF!</definedName>
    <definedName name="ДБпл_прогн_міс_дата" localSheetId="5">#REF!</definedName>
    <definedName name="ДБпл_прогн_міс_дата" localSheetId="9">#REF!</definedName>
    <definedName name="ДБпл_прогн_міс_дата">#REF!</definedName>
    <definedName name="ДБпл_прогн_рік_дата" localSheetId="0">#REF!</definedName>
    <definedName name="ДБпл_прогн_рік_дата" localSheetId="2">#REF!</definedName>
    <definedName name="ДБпл_прогн_рік_дата" localSheetId="4">#REF!</definedName>
    <definedName name="ДБпл_прогн_рік_дата" localSheetId="5">#REF!</definedName>
    <definedName name="ДБпл_прогн_рік_дата" localSheetId="9">#REF!</definedName>
    <definedName name="ДБпл_прогн_рік_дата">#REF!</definedName>
    <definedName name="ДБпл_факт_міс" localSheetId="0">#REF!</definedName>
    <definedName name="ДБпл_факт_міс" localSheetId="2">#REF!</definedName>
    <definedName name="ДБпл_факт_міс" localSheetId="4">#REF!</definedName>
    <definedName name="ДБпл_факт_міс" localSheetId="5">#REF!</definedName>
    <definedName name="ДБпл_факт_міс" localSheetId="9">#REF!</definedName>
    <definedName name="ДБпл_факт_міс">#REF!</definedName>
    <definedName name="ДБпл_факт_рік" localSheetId="0">#REF!</definedName>
    <definedName name="ДБпл_факт_рік" localSheetId="2">#REF!</definedName>
    <definedName name="ДБпл_факт_рік" localSheetId="4">#REF!</definedName>
    <definedName name="ДБпл_факт_рік" localSheetId="5">#REF!</definedName>
    <definedName name="ДБпл_факт_рік" localSheetId="9">#REF!</definedName>
    <definedName name="ДБпл_факт_рік">#REF!</definedName>
    <definedName name="ддд" localSheetId="4" hidden="1">{#N/A,#N/A,FALSE,"Лист4"}</definedName>
    <definedName name="ддд" localSheetId="5" hidden="1">{#N/A,#N/A,FALSE,"Лист4"}</definedName>
    <definedName name="ддд" localSheetId="6" hidden="1">{#N/A,#N/A,FALSE,"Лист4"}</definedName>
    <definedName name="ддд" localSheetId="7" hidden="1">{#N/A,#N/A,FALSE,"Лист4"}</definedName>
    <definedName name="ддд" localSheetId="9" hidden="1">{#N/A,#N/A,FALSE,"Лист4"}</definedName>
    <definedName name="ддд" hidden="1">{#N/A,#N/A,FALSE,"Лист4"}</definedName>
    <definedName name="День">[10]ЗДМмісяць!$G$1</definedName>
    <definedName name="довидка" localSheetId="0">#REF!</definedName>
    <definedName name="довидка" localSheetId="1">#REF!</definedName>
    <definedName name="довидка" localSheetId="2">#REF!</definedName>
    <definedName name="довидка" localSheetId="4">#REF!</definedName>
    <definedName name="довидка" localSheetId="5">#REF!</definedName>
    <definedName name="довидка" localSheetId="8">#REF!</definedName>
    <definedName name="довидка" localSheetId="9">#REF!</definedName>
    <definedName name="довидка">#REF!</definedName>
    <definedName name="дод.1">#REF!</definedName>
    <definedName name="дод_СПД" localSheetId="0">#REF!</definedName>
    <definedName name="дод_СПД" localSheetId="2">#REF!</definedName>
    <definedName name="дод_СПД" localSheetId="4">#REF!</definedName>
    <definedName name="дод_СПД" localSheetId="5">#REF!</definedName>
    <definedName name="дод_СПД" localSheetId="9">#REF!</definedName>
    <definedName name="дод_СПД">#REF!</definedName>
    <definedName name="дод1">#REF!</definedName>
    <definedName name="Друк">'[7]Начни с меня'!$C$23</definedName>
    <definedName name="е" localSheetId="4" hidden="1">{#N/A,#N/A,FALSE,"Лист4"}</definedName>
    <definedName name="е" localSheetId="5" hidden="1">{#N/A,#N/A,FALSE,"Лист4"}</definedName>
    <definedName name="е" localSheetId="6" hidden="1">{#N/A,#N/A,FALSE,"Лист4"}</definedName>
    <definedName name="е" localSheetId="7" hidden="1">{#N/A,#N/A,FALSE,"Лист4"}</definedName>
    <definedName name="е" localSheetId="9" hidden="1">{#N/A,#N/A,FALSE,"Лист4"}</definedName>
    <definedName name="е" hidden="1">{#N/A,#N/A,FALSE,"Лист4"}</definedName>
    <definedName name="ее" localSheetId="4" hidden="1">{#N/A,#N/A,FALSE,"Лист4"}</definedName>
    <definedName name="ее" localSheetId="5" hidden="1">{#N/A,#N/A,FALSE,"Лист4"}</definedName>
    <definedName name="ее" localSheetId="6" hidden="1">{#N/A,#N/A,FALSE,"Лист4"}</definedName>
    <definedName name="ее" localSheetId="7" hidden="1">{#N/A,#N/A,FALSE,"Лист4"}</definedName>
    <definedName name="ее" localSheetId="9" hidden="1">{#N/A,#N/A,FALSE,"Лист4"}</definedName>
    <definedName name="ее" hidden="1">{#N/A,#N/A,FALSE,"Лист4"}</definedName>
    <definedName name="ееге" localSheetId="4" hidden="1">{#N/A,#N/A,FALSE,"Лист4"}</definedName>
    <definedName name="ееге" localSheetId="5" hidden="1">{#N/A,#N/A,FALSE,"Лист4"}</definedName>
    <definedName name="ееге" localSheetId="6" hidden="1">{#N/A,#N/A,FALSE,"Лист4"}</definedName>
    <definedName name="ееге" localSheetId="7" hidden="1">{#N/A,#N/A,FALSE,"Лист4"}</definedName>
    <definedName name="ееге" localSheetId="9" hidden="1">{#N/A,#N/A,FALSE,"Лист4"}</definedName>
    <definedName name="ееге" hidden="1">{#N/A,#N/A,FALSE,"Лист4"}</definedName>
    <definedName name="еегше" localSheetId="4" hidden="1">{#N/A,#N/A,FALSE,"Лист4"}</definedName>
    <definedName name="еегше" localSheetId="5" hidden="1">{#N/A,#N/A,FALSE,"Лист4"}</definedName>
    <definedName name="еегше" localSheetId="6" hidden="1">{#N/A,#N/A,FALSE,"Лист4"}</definedName>
    <definedName name="еегше" localSheetId="7" hidden="1">{#N/A,#N/A,FALSE,"Лист4"}</definedName>
    <definedName name="еегше" localSheetId="9" hidden="1">{#N/A,#N/A,FALSE,"Лист4"}</definedName>
    <definedName name="еегше" hidden="1">{#N/A,#N/A,FALSE,"Лист4"}</definedName>
    <definedName name="еее" localSheetId="4" hidden="1">{#N/A,#N/A,FALSE,"Лист4"}</definedName>
    <definedName name="еее" localSheetId="5" hidden="1">{#N/A,#N/A,FALSE,"Лист4"}</definedName>
    <definedName name="еее" localSheetId="6" hidden="1">{#N/A,#N/A,FALSE,"Лист4"}</definedName>
    <definedName name="еее" localSheetId="7" hidden="1">{#N/A,#N/A,FALSE,"Лист4"}</definedName>
    <definedName name="еее" localSheetId="9" hidden="1">{#N/A,#N/A,FALSE,"Лист4"}</definedName>
    <definedName name="еее" hidden="1">{#N/A,#N/A,FALSE,"Лист4"}</definedName>
    <definedName name="ееее" localSheetId="4" hidden="1">{#N/A,#N/A,FALSE,"Лист4"}</definedName>
    <definedName name="ееее" localSheetId="5" hidden="1">{#N/A,#N/A,FALSE,"Лист4"}</definedName>
    <definedName name="ееее" localSheetId="6" hidden="1">{#N/A,#N/A,FALSE,"Лист4"}</definedName>
    <definedName name="ееее" localSheetId="7" hidden="1">{#N/A,#N/A,FALSE,"Лист4"}</definedName>
    <definedName name="ееее" localSheetId="9" hidden="1">{#N/A,#N/A,FALSE,"Лист4"}</definedName>
    <definedName name="ееее" hidden="1">{#N/A,#N/A,FALSE,"Лист4"}</definedName>
    <definedName name="ееекк" localSheetId="4" hidden="1">{#N/A,#N/A,FALSE,"Лист4"}</definedName>
    <definedName name="ееекк" localSheetId="5" hidden="1">{#N/A,#N/A,FALSE,"Лист4"}</definedName>
    <definedName name="ееекк" localSheetId="6" hidden="1">{#N/A,#N/A,FALSE,"Лист4"}</definedName>
    <definedName name="ееекк" localSheetId="7" hidden="1">{#N/A,#N/A,FALSE,"Лист4"}</definedName>
    <definedName name="ееекк" localSheetId="9" hidden="1">{#N/A,#N/A,FALSE,"Лист4"}</definedName>
    <definedName name="ееекк" hidden="1">{#N/A,#N/A,FALSE,"Лист4"}</definedName>
    <definedName name="еепке" localSheetId="4" hidden="1">{#N/A,#N/A,FALSE,"Лист4"}</definedName>
    <definedName name="еепке" localSheetId="5" hidden="1">{#N/A,#N/A,FALSE,"Лист4"}</definedName>
    <definedName name="еепке" localSheetId="6" hidden="1">{#N/A,#N/A,FALSE,"Лист4"}</definedName>
    <definedName name="еепке" localSheetId="7" hidden="1">{#N/A,#N/A,FALSE,"Лист4"}</definedName>
    <definedName name="еепке" localSheetId="9" hidden="1">{#N/A,#N/A,FALSE,"Лист4"}</definedName>
    <definedName name="еепке" hidden="1">{#N/A,#N/A,FALSE,"Лист4"}</definedName>
    <definedName name="еешгег" localSheetId="4" hidden="1">{#N/A,#N/A,FALSE,"Лист4"}</definedName>
    <definedName name="еешгег" localSheetId="5" hidden="1">{#N/A,#N/A,FALSE,"Лист4"}</definedName>
    <definedName name="еешгег" localSheetId="6" hidden="1">{#N/A,#N/A,FALSE,"Лист4"}</definedName>
    <definedName name="еешгег" localSheetId="7" hidden="1">{#N/A,#N/A,FALSE,"Лист4"}</definedName>
    <definedName name="еешгег" localSheetId="9" hidden="1">{#N/A,#N/A,FALSE,"Лист4"}</definedName>
    <definedName name="еешгег" hidden="1">{#N/A,#N/A,FALSE,"Лист4"}</definedName>
    <definedName name="екуц" localSheetId="4" hidden="1">{#N/A,#N/A,FALSE,"Лист4"}</definedName>
    <definedName name="екуц" localSheetId="5" hidden="1">{#N/A,#N/A,FALSE,"Лист4"}</definedName>
    <definedName name="екуц" localSheetId="6" hidden="1">{#N/A,#N/A,FALSE,"Лист4"}</definedName>
    <definedName name="екуц" localSheetId="7" hidden="1">{#N/A,#N/A,FALSE,"Лист4"}</definedName>
    <definedName name="екуц" localSheetId="9" hidden="1">{#N/A,#N/A,FALSE,"Лист4"}</definedName>
    <definedName name="екуц" hidden="1">{#N/A,#N/A,FALSE,"Лист4"}</definedName>
    <definedName name="енг" localSheetId="4" hidden="1">{#N/A,#N/A,FALSE,"Лист4"}</definedName>
    <definedName name="енг" localSheetId="5" hidden="1">{#N/A,#N/A,FALSE,"Лист4"}</definedName>
    <definedName name="енг" localSheetId="6" hidden="1">{#N/A,#N/A,FALSE,"Лист4"}</definedName>
    <definedName name="енг" localSheetId="7" hidden="1">{#N/A,#N/A,FALSE,"Лист4"}</definedName>
    <definedName name="енг" localSheetId="9" hidden="1">{#N/A,#N/A,FALSE,"Лист4"}</definedName>
    <definedName name="енг" hidden="1">{#N/A,#N/A,FALSE,"Лист4"}</definedName>
    <definedName name="епи" localSheetId="4" hidden="1">{#N/A,#N/A,FALSE,"Лист4"}</definedName>
    <definedName name="епи" localSheetId="5" hidden="1">{#N/A,#N/A,FALSE,"Лист4"}</definedName>
    <definedName name="епи" localSheetId="6" hidden="1">{#N/A,#N/A,FALSE,"Лист4"}</definedName>
    <definedName name="епи" localSheetId="7" hidden="1">{#N/A,#N/A,FALSE,"Лист4"}</definedName>
    <definedName name="епи" localSheetId="9" hidden="1">{#N/A,#N/A,FALSE,"Лист4"}</definedName>
    <definedName name="епи" hidden="1">{#N/A,#N/A,FALSE,"Лист4"}</definedName>
    <definedName name="ешгееуу" localSheetId="4" hidden="1">{#N/A,#N/A,FALSE,"Лист4"}</definedName>
    <definedName name="ешгееуу" localSheetId="5" hidden="1">{#N/A,#N/A,FALSE,"Лист4"}</definedName>
    <definedName name="ешгееуу" localSheetId="6" hidden="1">{#N/A,#N/A,FALSE,"Лист4"}</definedName>
    <definedName name="ешгееуу" localSheetId="7" hidden="1">{#N/A,#N/A,FALSE,"Лист4"}</definedName>
    <definedName name="ешгееуу" localSheetId="9" hidden="1">{#N/A,#N/A,FALSE,"Лист4"}</definedName>
    <definedName name="ешгееуу" hidden="1">{#N/A,#N/A,FALSE,"Лист4"}</definedName>
    <definedName name="є" localSheetId="4" hidden="1">{#N/A,#N/A,FALSE,"Лист4"}</definedName>
    <definedName name="є" localSheetId="5" hidden="1">{#N/A,#N/A,FALSE,"Лист4"}</definedName>
    <definedName name="є" localSheetId="6" hidden="1">{#N/A,#N/A,FALSE,"Лист4"}</definedName>
    <definedName name="є" localSheetId="7" hidden="1">{#N/A,#N/A,FALSE,"Лист4"}</definedName>
    <definedName name="є" localSheetId="9" hidden="1">{#N/A,#N/A,FALSE,"Лист4"}</definedName>
    <definedName name="є" hidden="1">{#N/A,#N/A,FALSE,"Лист4"}</definedName>
    <definedName name="єєє" localSheetId="4" hidden="1">{#N/A,#N/A,FALSE,"Лист4"}</definedName>
    <definedName name="єєє" localSheetId="5" hidden="1">{#N/A,#N/A,FALSE,"Лист4"}</definedName>
    <definedName name="єєє" localSheetId="6" hidden="1">{#N/A,#N/A,FALSE,"Лист4"}</definedName>
    <definedName name="єєє" localSheetId="7" hidden="1">{#N/A,#N/A,FALSE,"Лист4"}</definedName>
    <definedName name="єєє" localSheetId="9" hidden="1">{#N/A,#N/A,FALSE,"Лист4"}</definedName>
    <definedName name="єєє" hidden="1">{#N/A,#N/A,FALSE,"Лист4"}</definedName>
    <definedName name="єєєєєє" localSheetId="4" hidden="1">{#N/A,#N/A,FALSE,"Лист4"}</definedName>
    <definedName name="єєєєєє" localSheetId="5" hidden="1">{#N/A,#N/A,FALSE,"Лист4"}</definedName>
    <definedName name="єєєєєє" localSheetId="6" hidden="1">{#N/A,#N/A,FALSE,"Лист4"}</definedName>
    <definedName name="єєєєєє" localSheetId="7" hidden="1">{#N/A,#N/A,FALSE,"Лист4"}</definedName>
    <definedName name="єєєєєє" localSheetId="9" hidden="1">{#N/A,#N/A,FALSE,"Лист4"}</definedName>
    <definedName name="єєєєєє" hidden="1">{#N/A,#N/A,FALSE,"Лист4"}</definedName>
    <definedName name="єєєєєєє" localSheetId="4" hidden="1">{#N/A,#N/A,FALSE,"Лист4"}</definedName>
    <definedName name="єєєєєєє" localSheetId="5" hidden="1">{#N/A,#N/A,FALSE,"Лист4"}</definedName>
    <definedName name="єєєєєєє" localSheetId="6" hidden="1">{#N/A,#N/A,FALSE,"Лист4"}</definedName>
    <definedName name="єєєєєєє" localSheetId="7" hidden="1">{#N/A,#N/A,FALSE,"Лист4"}</definedName>
    <definedName name="єєєєєєє" localSheetId="9" hidden="1">{#N/A,#N/A,FALSE,"Лист4"}</definedName>
    <definedName name="єєєєєєє" hidden="1">{#N/A,#N/A,FALSE,"Лист4"}</definedName>
    <definedName name="єєєєєєє." localSheetId="4" hidden="1">{#N/A,#N/A,FALSE,"Лист4"}</definedName>
    <definedName name="єєєєєєє." localSheetId="5" hidden="1">{#N/A,#N/A,FALSE,"Лист4"}</definedName>
    <definedName name="єєєєєєє." localSheetId="6" hidden="1">{#N/A,#N/A,FALSE,"Лист4"}</definedName>
    <definedName name="єєєєєєє." localSheetId="7" hidden="1">{#N/A,#N/A,FALSE,"Лист4"}</definedName>
    <definedName name="єєєєєєє." localSheetId="9" hidden="1">{#N/A,#N/A,FALSE,"Лист4"}</definedName>
    <definedName name="єєєєєєє." hidden="1">{#N/A,#N/A,FALSE,"Лист4"}</definedName>
    <definedName name="єж" localSheetId="4" hidden="1">{#N/A,#N/A,FALSE,"Лист4"}</definedName>
    <definedName name="єж" localSheetId="5" hidden="1">{#N/A,#N/A,FALSE,"Лист4"}</definedName>
    <definedName name="єж" localSheetId="6" hidden="1">{#N/A,#N/A,FALSE,"Лист4"}</definedName>
    <definedName name="єж" localSheetId="7" hidden="1">{#N/A,#N/A,FALSE,"Лист4"}</definedName>
    <definedName name="єж" localSheetId="9" hidden="1">{#N/A,#N/A,FALSE,"Лист4"}</definedName>
    <definedName name="єж" hidden="1">{#N/A,#N/A,FALSE,"Лист4"}</definedName>
    <definedName name="жєхдз" localSheetId="0">#REF!</definedName>
    <definedName name="жєхдз" localSheetId="1">#REF!</definedName>
    <definedName name="жєхдз" localSheetId="2">#REF!</definedName>
    <definedName name="жєхдз" localSheetId="4">#REF!</definedName>
    <definedName name="жєхдз" localSheetId="8">#REF!</definedName>
    <definedName name="жєхдз" localSheetId="9">#REF!</definedName>
    <definedName name="жєхдз">#REF!</definedName>
    <definedName name="жж" localSheetId="0">#REF!</definedName>
    <definedName name="жж" localSheetId="2">#REF!</definedName>
    <definedName name="жж" localSheetId="4">#REF!</definedName>
    <definedName name="жж" localSheetId="5">#REF!</definedName>
    <definedName name="жж" localSheetId="6" hidden="1">{#N/A,#N/A,FALSE,"Лист4"}</definedName>
    <definedName name="жж" localSheetId="7" hidden="1">{#N/A,#N/A,FALSE,"Лист4"}</definedName>
    <definedName name="жж" localSheetId="9">#REF!</definedName>
    <definedName name="жж">#REF!</definedName>
    <definedName name="житлове" localSheetId="4" hidden="1">{#N/A,#N/A,FALSE,"Лист4"}</definedName>
    <definedName name="житлове" localSheetId="5" hidden="1">{#N/A,#N/A,FALSE,"Лист4"}</definedName>
    <definedName name="житлове" localSheetId="6" hidden="1">{#N/A,#N/A,FALSE,"Лист4"}</definedName>
    <definedName name="житлове" localSheetId="7" hidden="1">{#N/A,#N/A,FALSE,"Лист4"}</definedName>
    <definedName name="житлове" localSheetId="9" hidden="1">{#N/A,#N/A,FALSE,"Лист4"}</definedName>
    <definedName name="житлове" hidden="1">{#N/A,#N/A,FALSE,"Лист4"}</definedName>
    <definedName name="_xlnm.Print_Titles" localSheetId="4">#REF!</definedName>
    <definedName name="_xlnm.Print_Titles">#REF!</definedName>
    <definedName name="ЗБ_живі_рік">[11]ИсхОбл!$F$9:$F$35</definedName>
    <definedName name="ЗБ_прогн_рік_дата">[11]ИсхОбл!$D$9:$D$35</definedName>
    <definedName name="ЗБ_факт_рік">[12]ЗДМРік!$E$9:$E$35</definedName>
    <definedName name="здоровя" localSheetId="4" hidden="1">{#N/A,#N/A,FALSE,"Лист4"}</definedName>
    <definedName name="здоровя" localSheetId="5" hidden="1">{#N/A,#N/A,FALSE,"Лист4"}</definedName>
    <definedName name="здоровя" localSheetId="6" hidden="1">{#N/A,#N/A,FALSE,"Лист4"}</definedName>
    <definedName name="здоровя" localSheetId="7" hidden="1">{#N/A,#N/A,FALSE,"Лист4"}</definedName>
    <definedName name="здоровя" localSheetId="9" hidden="1">{#N/A,#N/A,FALSE,"Лист4"}</definedName>
    <definedName name="здоровя" hidden="1">{#N/A,#N/A,FALSE,"Лист4"}</definedName>
    <definedName name="зз" localSheetId="4" hidden="1">{#N/A,#N/A,FALSE,"Лист4"}</definedName>
    <definedName name="зз" localSheetId="5" hidden="1">{#N/A,#N/A,FALSE,"Лист4"}</definedName>
    <definedName name="зз" localSheetId="6" hidden="1">{#N/A,#N/A,FALSE,"Лист4"}</definedName>
    <definedName name="зз" localSheetId="7" hidden="1">{#N/A,#N/A,FALSE,"Лист4"}</definedName>
    <definedName name="зз" localSheetId="9" hidden="1">{#N/A,#N/A,FALSE,"Лист4"}</definedName>
    <definedName name="зз" hidden="1">{#N/A,#N/A,FALSE,"Лист4"}</definedName>
    <definedName name="ззз" localSheetId="4" hidden="1">{#N/A,#N/A,FALSE,"Лист4"}</definedName>
    <definedName name="ззз" localSheetId="5" hidden="1">{#N/A,#N/A,FALSE,"Лист4"}</definedName>
    <definedName name="ззз" localSheetId="6" hidden="1">{#N/A,#N/A,FALSE,"Лист4"}</definedName>
    <definedName name="ззз" localSheetId="7" hidden="1">{#N/A,#N/A,FALSE,"Лист4"}</definedName>
    <definedName name="ззз" localSheetId="9" hidden="1">{#N/A,#N/A,FALSE,"Лист4"}</definedName>
    <definedName name="ззз" hidden="1">{#N/A,#N/A,FALSE,"Лист4"}</definedName>
    <definedName name="зззз" localSheetId="4" hidden="1">{#N/A,#N/A,FALSE,"Лист4"}</definedName>
    <definedName name="зззз" localSheetId="5" hidden="1">{#N/A,#N/A,FALSE,"Лист4"}</definedName>
    <definedName name="зззз" localSheetId="6" hidden="1">{#N/A,#N/A,FALSE,"Лист4"}</definedName>
    <definedName name="зззз" localSheetId="7" hidden="1">{#N/A,#N/A,FALSE,"Лист4"}</definedName>
    <definedName name="зззз" localSheetId="9" hidden="1">{#N/A,#N/A,FALSE,"Лист4"}</definedName>
    <definedName name="зззз" hidden="1">{#N/A,#N/A,FALSE,"Лист4"}</definedName>
    <definedName name="ип" localSheetId="4" hidden="1">{#N/A,#N/A,FALSE,"Лист4"}</definedName>
    <definedName name="ип" localSheetId="5" hidden="1">{#N/A,#N/A,FALSE,"Лист4"}</definedName>
    <definedName name="ип" localSheetId="6" hidden="1">{#N/A,#N/A,FALSE,"Лист4"}</definedName>
    <definedName name="ип" localSheetId="7" hidden="1">{#N/A,#N/A,FALSE,"Лист4"}</definedName>
    <definedName name="ип" localSheetId="9" hidden="1">{#N/A,#N/A,FALSE,"Лист4"}</definedName>
    <definedName name="ип" hidden="1">{#N/A,#N/A,FALSE,"Лист4"}</definedName>
    <definedName name="ить" localSheetId="4" hidden="1">{#N/A,#N/A,FALSE,"Лист4"}</definedName>
    <definedName name="ить" localSheetId="5" hidden="1">{#N/A,#N/A,FALSE,"Лист4"}</definedName>
    <definedName name="ить" localSheetId="6" hidden="1">{#N/A,#N/A,FALSE,"Лист4"}</definedName>
    <definedName name="ить" localSheetId="7" hidden="1">{#N/A,#N/A,FALSE,"Лист4"}</definedName>
    <definedName name="ить" localSheetId="9" hidden="1">{#N/A,#N/A,FALSE,"Лист4"}</definedName>
    <definedName name="ить" hidden="1">{#N/A,#N/A,FALSE,"Лист4"}</definedName>
    <definedName name="І" localSheetId="0">#REF!</definedName>
    <definedName name="І" localSheetId="1">#REF!</definedName>
    <definedName name="І" localSheetId="2">#REF!</definedName>
    <definedName name="І" localSheetId="4">#REF!</definedName>
    <definedName name="І" localSheetId="5">#REF!</definedName>
    <definedName name="І" localSheetId="9">#REF!</definedName>
    <definedName name="І">#REF!</definedName>
    <definedName name="іваа" localSheetId="4" hidden="1">{#N/A,#N/A,FALSE,"Лист4"}</definedName>
    <definedName name="іваа" localSheetId="5" hidden="1">{#N/A,#N/A,FALSE,"Лист4"}</definedName>
    <definedName name="іваа" localSheetId="6" hidden="1">{#N/A,#N/A,FALSE,"Лист4"}</definedName>
    <definedName name="іваа" localSheetId="7" hidden="1">{#N/A,#N/A,FALSE,"Лист4"}</definedName>
    <definedName name="іваа" localSheetId="9" hidden="1">{#N/A,#N/A,FALSE,"Лист4"}</definedName>
    <definedName name="іваа" hidden="1">{#N/A,#N/A,FALSE,"Лист4"}</definedName>
    <definedName name="івап" localSheetId="4" hidden="1">{#N/A,#N/A,FALSE,"Лист4"}</definedName>
    <definedName name="івап" localSheetId="5" hidden="1">{#N/A,#N/A,FALSE,"Лист4"}</definedName>
    <definedName name="івап" localSheetId="6" hidden="1">{#N/A,#N/A,FALSE,"Лист4"}</definedName>
    <definedName name="івап" localSheetId="7" hidden="1">{#N/A,#N/A,FALSE,"Лист4"}</definedName>
    <definedName name="івап" localSheetId="9" hidden="1">{#N/A,#N/A,FALSE,"Лист4"}</definedName>
    <definedName name="івап" hidden="1">{#N/A,#N/A,FALSE,"Лист4"}</definedName>
    <definedName name="івпа" localSheetId="4" hidden="1">{#N/A,#N/A,FALSE,"Лист4"}</definedName>
    <definedName name="івпа" localSheetId="5" hidden="1">{#N/A,#N/A,FALSE,"Лист4"}</definedName>
    <definedName name="івпа" localSheetId="6" hidden="1">{#N/A,#N/A,FALSE,"Лист4"}</definedName>
    <definedName name="івпа" localSheetId="7" hidden="1">{#N/A,#N/A,FALSE,"Лист4"}</definedName>
    <definedName name="івпа" localSheetId="9" hidden="1">{#N/A,#N/A,FALSE,"Лист4"}</definedName>
    <definedName name="івпа" hidden="1">{#N/A,#N/A,FALSE,"Лист4"}</definedName>
    <definedName name="іі" localSheetId="4" hidden="1">{#N/A,#N/A,FALSE,"Лист4"}</definedName>
    <definedName name="іі" localSheetId="5" hidden="1">{#N/A,#N/A,FALSE,"Лист4"}</definedName>
    <definedName name="іі" localSheetId="6" hidden="1">{#N/A,#N/A,FALSE,"Лист4"}</definedName>
    <definedName name="іі" localSheetId="7" hidden="1">{#N/A,#N/A,FALSE,"Лист4"}</definedName>
    <definedName name="іі" localSheetId="9" hidden="1">{#N/A,#N/A,FALSE,"Лист4"}</definedName>
    <definedName name="іі" hidden="1">{#N/A,#N/A,FALSE,"Лист4"}</definedName>
    <definedName name="ііі" localSheetId="4" hidden="1">{#N/A,#N/A,FALSE,"Лист4"}</definedName>
    <definedName name="ііі" localSheetId="5" hidden="1">{#N/A,#N/A,FALSE,"Лист4"}</definedName>
    <definedName name="ііі" localSheetId="6" hidden="1">{#N/A,#N/A,FALSE,"Лист4"}</definedName>
    <definedName name="ііі" localSheetId="7" hidden="1">{#N/A,#N/A,FALSE,"Лист4"}</definedName>
    <definedName name="ііі" localSheetId="9" hidden="1">{#N/A,#N/A,FALSE,"Лист4"}</definedName>
    <definedName name="ііі" hidden="1">{#N/A,#N/A,FALSE,"Лист4"}</definedName>
    <definedName name="іііі" localSheetId="4" hidden="1">{#N/A,#N/A,FALSE,"Лист4"}</definedName>
    <definedName name="іііі" localSheetId="5" hidden="1">{#N/A,#N/A,FALSE,"Лист4"}</definedName>
    <definedName name="іііі" localSheetId="6" hidden="1">{#N/A,#N/A,FALSE,"Лист4"}</definedName>
    <definedName name="іііі" localSheetId="7" hidden="1">{#N/A,#N/A,FALSE,"Лист4"}</definedName>
    <definedName name="іііі" localSheetId="9" hidden="1">{#N/A,#N/A,FALSE,"Лист4"}</definedName>
    <definedName name="іііі" hidden="1">{#N/A,#N/A,FALSE,"Лист4"}</definedName>
    <definedName name="ін" localSheetId="4" hidden="1">{#N/A,#N/A,FALSE,"Лист4"}</definedName>
    <definedName name="ін" localSheetId="5" hidden="1">{#N/A,#N/A,FALSE,"Лист4"}</definedName>
    <definedName name="ін" localSheetId="6" hidden="1">{#N/A,#N/A,FALSE,"Лист4"}</definedName>
    <definedName name="ін" localSheetId="7" hidden="1">{#N/A,#N/A,FALSE,"Лист4"}</definedName>
    <definedName name="ін" localSheetId="9" hidden="1">{#N/A,#N/A,FALSE,"Лист4"}</definedName>
    <definedName name="ін" hidden="1">{#N/A,#N/A,FALSE,"Лист4"}</definedName>
    <definedName name="інші" localSheetId="4" hidden="1">{#N/A,#N/A,FALSE,"Лист4"}</definedName>
    <definedName name="інші" localSheetId="5" hidden="1">{#N/A,#N/A,FALSE,"Лист4"}</definedName>
    <definedName name="інші" localSheetId="6" hidden="1">{#N/A,#N/A,FALSE,"Лист4"}</definedName>
    <definedName name="інші" localSheetId="7" hidden="1">{#N/A,#N/A,FALSE,"Лист4"}</definedName>
    <definedName name="інші" localSheetId="9" hidden="1">{#N/A,#N/A,FALSE,"Лист4"}</definedName>
    <definedName name="інші" hidden="1">{#N/A,#N/A,FALSE,"Лист4"}</definedName>
    <definedName name="іук" localSheetId="4" hidden="1">{#N/A,#N/A,FALSE,"Лист4"}</definedName>
    <definedName name="іук" localSheetId="5" hidden="1">{#N/A,#N/A,FALSE,"Лист4"}</definedName>
    <definedName name="іук" localSheetId="6" hidden="1">{#N/A,#N/A,FALSE,"Лист4"}</definedName>
    <definedName name="іук" localSheetId="7" hidden="1">{#N/A,#N/A,FALSE,"Лист4"}</definedName>
    <definedName name="іук" localSheetId="9" hidden="1">{#N/A,#N/A,FALSE,"Лист4"}</definedName>
    <definedName name="іук" hidden="1">{#N/A,#N/A,FALSE,"Лист4"}</definedName>
    <definedName name="їжд" localSheetId="4" hidden="1">{#N/A,#N/A,FALSE,"Лист4"}</definedName>
    <definedName name="їжд" localSheetId="5" hidden="1">{#N/A,#N/A,FALSE,"Лист4"}</definedName>
    <definedName name="їжд" localSheetId="6" hidden="1">{#N/A,#N/A,FALSE,"Лист4"}</definedName>
    <definedName name="їжд" localSheetId="7" hidden="1">{#N/A,#N/A,FALSE,"Лист4"}</definedName>
    <definedName name="їжд" localSheetId="9" hidden="1">{#N/A,#N/A,FALSE,"Лист4"}</definedName>
    <definedName name="їжд" hidden="1">{#N/A,#N/A,FALSE,"Лист4"}</definedName>
    <definedName name="ййй" localSheetId="4" hidden="1">{#N/A,#N/A,FALSE,"Лист4"}</definedName>
    <definedName name="ййй" localSheetId="5" hidden="1">{#N/A,#N/A,FALSE,"Лист4"}</definedName>
    <definedName name="ййй" localSheetId="6" hidden="1">{#N/A,#N/A,FALSE,"Лист4"}</definedName>
    <definedName name="ййй" localSheetId="7" hidden="1">{#N/A,#N/A,FALSE,"Лист4"}</definedName>
    <definedName name="ййй" localSheetId="9" hidden="1">{#N/A,#N/A,FALSE,"Лист4"}</definedName>
    <definedName name="ййй" hidden="1">{#N/A,#N/A,FALSE,"Лист4"}</definedName>
    <definedName name="йййй" localSheetId="0">#REF!</definedName>
    <definedName name="йййй" localSheetId="1">#REF!</definedName>
    <definedName name="йййй" localSheetId="2">#REF!</definedName>
    <definedName name="йййй" localSheetId="4">#REF!</definedName>
    <definedName name="йййй" localSheetId="5">#REF!</definedName>
    <definedName name="йййй" localSheetId="6" hidden="1">{#N/A,#N/A,FALSE,"Лист4"}</definedName>
    <definedName name="йййй" localSheetId="7" hidden="1">{#N/A,#N/A,FALSE,"Лист4"}</definedName>
    <definedName name="йййй" localSheetId="8">#REF!</definedName>
    <definedName name="йййй" localSheetId="9">#REF!</definedName>
    <definedName name="йййй">#REF!</definedName>
    <definedName name="кгккг" localSheetId="4" hidden="1">{#N/A,#N/A,FALSE,"Лист4"}</definedName>
    <definedName name="кгккг" localSheetId="5" hidden="1">{#N/A,#N/A,FALSE,"Лист4"}</definedName>
    <definedName name="кгккг" localSheetId="6" hidden="1">{#N/A,#N/A,FALSE,"Лист4"}</definedName>
    <definedName name="кгккг" localSheetId="7" hidden="1">{#N/A,#N/A,FALSE,"Лист4"}</definedName>
    <definedName name="кгккг" localSheetId="9" hidden="1">{#N/A,#N/A,FALSE,"Лист4"}</definedName>
    <definedName name="кгккг" hidden="1">{#N/A,#N/A,FALSE,"Лист4"}</definedName>
    <definedName name="кгкккк" localSheetId="4" hidden="1">{#N/A,#N/A,FALSE,"Лист4"}</definedName>
    <definedName name="кгкккк" localSheetId="5" hidden="1">{#N/A,#N/A,FALSE,"Лист4"}</definedName>
    <definedName name="кгкккк" localSheetId="6" hidden="1">{#N/A,#N/A,FALSE,"Лист4"}</definedName>
    <definedName name="кгкккк" localSheetId="7" hidden="1">{#N/A,#N/A,FALSE,"Лист4"}</definedName>
    <definedName name="кгкккк" localSheetId="9" hidden="1">{#N/A,#N/A,FALSE,"Лист4"}</definedName>
    <definedName name="кгкккк" hidden="1">{#N/A,#N/A,FALSE,"Лист4"}</definedName>
    <definedName name="кеуц" localSheetId="4" hidden="1">{#N/A,#N/A,FALSE,"Лист4"}</definedName>
    <definedName name="кеуц" localSheetId="5" hidden="1">{#N/A,#N/A,FALSE,"Лист4"}</definedName>
    <definedName name="кеуц" localSheetId="6" hidden="1">{#N/A,#N/A,FALSE,"Лист4"}</definedName>
    <definedName name="кеуц" localSheetId="7" hidden="1">{#N/A,#N/A,FALSE,"Лист4"}</definedName>
    <definedName name="кеуц" localSheetId="9" hidden="1">{#N/A,#N/A,FALSE,"Лист4"}</definedName>
    <definedName name="кеуц" hidden="1">{#N/A,#N/A,FALSE,"Лист4"}</definedName>
    <definedName name="кк" localSheetId="4" hidden="1">{#N/A,#N/A,FALSE,"Лист4"}</definedName>
    <definedName name="кк" localSheetId="5" hidden="1">{#N/A,#N/A,FALSE,"Лист4"}</definedName>
    <definedName name="кк" localSheetId="6" hidden="1">{#N/A,#N/A,FALSE,"Лист4"}</definedName>
    <definedName name="кк" localSheetId="7" hidden="1">{#N/A,#N/A,FALSE,"Лист4"}</definedName>
    <definedName name="кк" localSheetId="9" hidden="1">{#N/A,#N/A,FALSE,"Лист4"}</definedName>
    <definedName name="кк" hidden="1">{#N/A,#N/A,FALSE,"Лист4"}</definedName>
    <definedName name="ккгкг" localSheetId="4" hidden="1">{#N/A,#N/A,FALSE,"Лист4"}</definedName>
    <definedName name="ккгкг" localSheetId="5" hidden="1">{#N/A,#N/A,FALSE,"Лист4"}</definedName>
    <definedName name="ккгкг" localSheetId="6" hidden="1">{#N/A,#N/A,FALSE,"Лист4"}</definedName>
    <definedName name="ккгкг" localSheetId="7" hidden="1">{#N/A,#N/A,FALSE,"Лист4"}</definedName>
    <definedName name="ккгкг" localSheetId="9" hidden="1">{#N/A,#N/A,FALSE,"Лист4"}</definedName>
    <definedName name="ккгкг" hidden="1">{#N/A,#N/A,FALSE,"Лист4"}</definedName>
    <definedName name="ккк" localSheetId="4" hidden="1">{#N/A,#N/A,FALSE,"Лист4"}</definedName>
    <definedName name="ккк" localSheetId="5" hidden="1">{#N/A,#N/A,FALSE,"Лист4"}</definedName>
    <definedName name="ккк" localSheetId="6" hidden="1">{#N/A,#N/A,FALSE,"Лист4"}</definedName>
    <definedName name="ккк" localSheetId="7" hidden="1">{#N/A,#N/A,FALSE,"Лист4"}</definedName>
    <definedName name="ккк" localSheetId="9" hidden="1">{#N/A,#N/A,FALSE,"Лист4"}</definedName>
    <definedName name="ккк" hidden="1">{#N/A,#N/A,FALSE,"Лист4"}</definedName>
    <definedName name="кккну" localSheetId="4" hidden="1">{#N/A,#N/A,FALSE,"Лист4"}</definedName>
    <definedName name="кккну" localSheetId="5" hidden="1">{#N/A,#N/A,FALSE,"Лист4"}</definedName>
    <definedName name="кккну" localSheetId="6" hidden="1">{#N/A,#N/A,FALSE,"Лист4"}</definedName>
    <definedName name="кккну" localSheetId="7" hidden="1">{#N/A,#N/A,FALSE,"Лист4"}</definedName>
    <definedName name="кккну" localSheetId="9" hidden="1">{#N/A,#N/A,FALSE,"Лист4"}</definedName>
    <definedName name="кккну" hidden="1">{#N/A,#N/A,FALSE,"Лист4"}</definedName>
    <definedName name="кккокк" localSheetId="4" hidden="1">{#N/A,#N/A,FALSE,"Лист4"}</definedName>
    <definedName name="кккокк" localSheetId="5" hidden="1">{#N/A,#N/A,FALSE,"Лист4"}</definedName>
    <definedName name="кккокк" localSheetId="6" hidden="1">{#N/A,#N/A,FALSE,"Лист4"}</definedName>
    <definedName name="кккокк" localSheetId="7" hidden="1">{#N/A,#N/A,FALSE,"Лист4"}</definedName>
    <definedName name="кккокк" localSheetId="9" hidden="1">{#N/A,#N/A,FALSE,"Лист4"}</definedName>
    <definedName name="кккокк" hidden="1">{#N/A,#N/A,FALSE,"Лист4"}</definedName>
    <definedName name="комунальне" localSheetId="4" hidden="1">{#N/A,#N/A,FALSE,"Лист4"}</definedName>
    <definedName name="комунальне" localSheetId="5" hidden="1">{#N/A,#N/A,FALSE,"Лист4"}</definedName>
    <definedName name="комунальне" localSheetId="6" hidden="1">{#N/A,#N/A,FALSE,"Лист4"}</definedName>
    <definedName name="комунальне" localSheetId="7" hidden="1">{#N/A,#N/A,FALSE,"Лист4"}</definedName>
    <definedName name="комунальне" localSheetId="9" hidden="1">{#N/A,#N/A,FALSE,"Лист4"}</definedName>
    <definedName name="комунальне" hidden="1">{#N/A,#N/A,FALSE,"Лист4"}</definedName>
    <definedName name="кот" localSheetId="4" hidden="1">{#N/A,#N/A,FALSE,"Лист4"}</definedName>
    <definedName name="кот" localSheetId="5" hidden="1">{#N/A,#N/A,FALSE,"Лист4"}</definedName>
    <definedName name="кот" localSheetId="6" hidden="1">{#N/A,#N/A,FALSE,"Лист4"}</definedName>
    <definedName name="кот" localSheetId="7" hidden="1">{#N/A,#N/A,FALSE,"Лист4"}</definedName>
    <definedName name="кот" localSheetId="9" hidden="1">{#N/A,#N/A,FALSE,"Лист4"}</definedName>
    <definedName name="кот" hidden="1">{#N/A,#N/A,FALSE,"Лист4"}</definedName>
    <definedName name="кр" localSheetId="4" hidden="1">{#N/A,#N/A,FALSE,"Лист4"}</definedName>
    <definedName name="кр" localSheetId="5" hidden="1">{#N/A,#N/A,FALSE,"Лист4"}</definedName>
    <definedName name="кр" localSheetId="6" hidden="1">{#N/A,#N/A,FALSE,"Лист4"}</definedName>
    <definedName name="кр" localSheetId="7" hidden="1">{#N/A,#N/A,FALSE,"Лист4"}</definedName>
    <definedName name="кр" localSheetId="9" hidden="1">{#N/A,#N/A,FALSE,"Лист4"}</definedName>
    <definedName name="кр" hidden="1">{#N/A,#N/A,FALSE,"Лист4"}</definedName>
    <definedName name="культура" localSheetId="4" hidden="1">{#N/A,#N/A,FALSE,"Лист4"}</definedName>
    <definedName name="культура" localSheetId="5" hidden="1">{#N/A,#N/A,FALSE,"Лист4"}</definedName>
    <definedName name="культура" localSheetId="6" hidden="1">{#N/A,#N/A,FALSE,"Лист4"}</definedName>
    <definedName name="культура" localSheetId="7" hidden="1">{#N/A,#N/A,FALSE,"Лист4"}</definedName>
    <definedName name="культура" localSheetId="9" hidden="1">{#N/A,#N/A,FALSE,"Лист4"}</definedName>
    <definedName name="культура" hidden="1">{#N/A,#N/A,FALSE,"Лист4"}</definedName>
    <definedName name="л" localSheetId="4" hidden="1">{#N/A,#N/A,FALSE,"Лист4"}</definedName>
    <definedName name="л" localSheetId="5" hidden="1">{#N/A,#N/A,FALSE,"Лист4"}</definedName>
    <definedName name="л" localSheetId="6" hidden="1">{#N/A,#N/A,FALSE,"Лист4"}</definedName>
    <definedName name="л" localSheetId="7" hidden="1">{#N/A,#N/A,FALSE,"Лист4"}</definedName>
    <definedName name="л" localSheetId="9" hidden="1">{#N/A,#N/A,FALSE,"Лист4"}</definedName>
    <definedName name="л" hidden="1">{#N/A,#N/A,FALSE,"Лист4"}</definedName>
    <definedName name="лд" localSheetId="4" hidden="1">{#N/A,#N/A,FALSE,"Лист4"}</definedName>
    <definedName name="лд" localSheetId="5" hidden="1">{#N/A,#N/A,FALSE,"Лист4"}</definedName>
    <definedName name="лд" localSheetId="6" hidden="1">{#N/A,#N/A,FALSE,"Лист4"}</definedName>
    <definedName name="лд" localSheetId="7" hidden="1">{#N/A,#N/A,FALSE,"Лист4"}</definedName>
    <definedName name="лд" localSheetId="9" hidden="1">{#N/A,#N/A,FALSE,"Лист4"}</definedName>
    <definedName name="лд" hidden="1">{#N/A,#N/A,FALSE,"Лист4"}</definedName>
    <definedName name="лл" localSheetId="4" hidden="1">{#N/A,#N/A,FALSE,"Лист4"}</definedName>
    <definedName name="лл" localSheetId="5" hidden="1">{#N/A,#N/A,FALSE,"Лист4"}</definedName>
    <definedName name="лл" localSheetId="6" hidden="1">{#N/A,#N/A,FALSE,"Лист4"}</definedName>
    <definedName name="лл" localSheetId="7" hidden="1">{#N/A,#N/A,FALSE,"Лист4"}</definedName>
    <definedName name="лл" localSheetId="9" hidden="1">{#N/A,#N/A,FALSE,"Лист4"}</definedName>
    <definedName name="лл" hidden="1">{#N/A,#N/A,FALSE,"Лист4"}</definedName>
    <definedName name="ллл" localSheetId="4" hidden="1">{#N/A,#N/A,FALSE,"Лист4"}</definedName>
    <definedName name="ллл" localSheetId="5" hidden="1">{#N/A,#N/A,FALSE,"Лист4"}</definedName>
    <definedName name="ллл" localSheetId="6" hidden="1">{#N/A,#N/A,FALSE,"Лист4"}</definedName>
    <definedName name="ллл" localSheetId="7" hidden="1">{#N/A,#N/A,FALSE,"Лист4"}</definedName>
    <definedName name="ллл" localSheetId="9" hidden="1">{#N/A,#N/A,FALSE,"Лист4"}</definedName>
    <definedName name="ллл" hidden="1">{#N/A,#N/A,FALSE,"Лист4"}</definedName>
    <definedName name="ллллл" localSheetId="0">#REF!</definedName>
    <definedName name="ллллл" localSheetId="1">#REF!</definedName>
    <definedName name="ллллл" localSheetId="2">#REF!</definedName>
    <definedName name="ллллл" localSheetId="4">#REF!</definedName>
    <definedName name="ллллл" localSheetId="8">#REF!</definedName>
    <definedName name="ллллл" localSheetId="9">#REF!</definedName>
    <definedName name="ллллл">#REF!</definedName>
    <definedName name="лнпллпл" localSheetId="4" hidden="1">{#N/A,#N/A,FALSE,"Лист4"}</definedName>
    <definedName name="лнпллпл" localSheetId="5" hidden="1">{#N/A,#N/A,FALSE,"Лист4"}</definedName>
    <definedName name="лнпллпл" localSheetId="6" hidden="1">{#N/A,#N/A,FALSE,"Лист4"}</definedName>
    <definedName name="лнпллпл" localSheetId="7" hidden="1">{#N/A,#N/A,FALSE,"Лист4"}</definedName>
    <definedName name="лнпллпл" localSheetId="9" hidden="1">{#N/A,#N/A,FALSE,"Лист4"}</definedName>
    <definedName name="лнпллпл" hidden="1">{#N/A,#N/A,FALSE,"Лист4"}</definedName>
    <definedName name="мак" localSheetId="4" hidden="1">{#N/A,#N/A,FALSE,"Лист4"}</definedName>
    <definedName name="мак" localSheetId="5" hidden="1">{#N/A,#N/A,FALSE,"Лист4"}</definedName>
    <definedName name="мак" localSheetId="6" hidden="1">{#N/A,#N/A,FALSE,"Лист4"}</definedName>
    <definedName name="мак" localSheetId="7" hidden="1">{#N/A,#N/A,FALSE,"Лист4"}</definedName>
    <definedName name="мак" localSheetId="9" hidden="1">{#N/A,#N/A,FALSE,"Лист4"}</definedName>
    <definedName name="мак" hidden="1">{#N/A,#N/A,FALSE,"Лист4"}</definedName>
    <definedName name="мінфін" localSheetId="0">#REF!</definedName>
    <definedName name="мінфін" localSheetId="2">#REF!</definedName>
    <definedName name="мінфін" localSheetId="4">#REF!</definedName>
    <definedName name="мінфін" localSheetId="5">#REF!</definedName>
    <definedName name="мінфін" localSheetId="9">#REF!</definedName>
    <definedName name="мінфін">#REF!</definedName>
    <definedName name="Місяць1">'[7]Начни с меня'!$C$9</definedName>
    <definedName name="Місяць2">'[7]Начни с меня'!$H$9</definedName>
    <definedName name="мм" localSheetId="4" hidden="1">{#N/A,#N/A,FALSE,"Лист4"}</definedName>
    <definedName name="мм" localSheetId="5" hidden="1">{#N/A,#N/A,FALSE,"Лист4"}</definedName>
    <definedName name="мм" localSheetId="6" hidden="1">{#N/A,#N/A,FALSE,"Лист4"}</definedName>
    <definedName name="мм" localSheetId="7" hidden="1">{#N/A,#N/A,FALSE,"Лист4"}</definedName>
    <definedName name="мм" localSheetId="9" hidden="1">{#N/A,#N/A,FALSE,"Лист4"}</definedName>
    <definedName name="мм" hidden="1">{#N/A,#N/A,FALSE,"Лист4"}</definedName>
    <definedName name="мпе" localSheetId="4" hidden="1">{#N/A,#N/A,FALSE,"Лист4"}</definedName>
    <definedName name="мпе" localSheetId="5" hidden="1">{#N/A,#N/A,FALSE,"Лист4"}</definedName>
    <definedName name="мпе" localSheetId="6" hidden="1">{#N/A,#N/A,FALSE,"Лист4"}</definedName>
    <definedName name="мпе" localSheetId="7" hidden="1">{#N/A,#N/A,FALSE,"Лист4"}</definedName>
    <definedName name="мпе" localSheetId="9" hidden="1">{#N/A,#N/A,FALSE,"Лист4"}</definedName>
    <definedName name="мпе" hidden="1">{#N/A,#N/A,FALSE,"Лист4"}</definedName>
    <definedName name="нгнгш" localSheetId="4" hidden="1">{#N/A,#N/A,FALSE,"Лист4"}</definedName>
    <definedName name="нгнгш" localSheetId="5" hidden="1">{#N/A,#N/A,FALSE,"Лист4"}</definedName>
    <definedName name="нгнгш" localSheetId="6" hidden="1">{#N/A,#N/A,FALSE,"Лист4"}</definedName>
    <definedName name="нгнгш" localSheetId="7" hidden="1">{#N/A,#N/A,FALSE,"Лист4"}</definedName>
    <definedName name="нгнгш" localSheetId="9" hidden="1">{#N/A,#N/A,FALSE,"Лист4"}</definedName>
    <definedName name="нгнгш" hidden="1">{#N/A,#N/A,FALSE,"Лист4"}</definedName>
    <definedName name="ннггг" localSheetId="4" hidden="1">{#N/A,#N/A,FALSE,"Лист4"}</definedName>
    <definedName name="ннггг" localSheetId="5" hidden="1">{#N/A,#N/A,FALSE,"Лист4"}</definedName>
    <definedName name="ннггг" localSheetId="6" hidden="1">{#N/A,#N/A,FALSE,"Лист4"}</definedName>
    <definedName name="ннггг" localSheetId="7" hidden="1">{#N/A,#N/A,FALSE,"Лист4"}</definedName>
    <definedName name="ннггг" localSheetId="9" hidden="1">{#N/A,#N/A,FALSE,"Лист4"}</definedName>
    <definedName name="ннггг" hidden="1">{#N/A,#N/A,FALSE,"Лист4"}</definedName>
    <definedName name="ннн" localSheetId="4" hidden="1">{#N/A,#N/A,FALSE,"Лист4"}</definedName>
    <definedName name="ннн" localSheetId="5" hidden="1">{#N/A,#N/A,FALSE,"Лист4"}</definedName>
    <definedName name="ннн" localSheetId="6" hidden="1">{#N/A,#N/A,FALSE,"Лист4"}</definedName>
    <definedName name="ннн" localSheetId="7" hidden="1">{#N/A,#N/A,FALSE,"Лист4"}</definedName>
    <definedName name="ннн" localSheetId="9" hidden="1">{#N/A,#N/A,FALSE,"Лист4"}</definedName>
    <definedName name="ннн" hidden="1">{#N/A,#N/A,FALSE,"Лист4"}</definedName>
    <definedName name="ннннг" localSheetId="4" hidden="1">{#N/A,#N/A,FALSE,"Лист4"}</definedName>
    <definedName name="ннннг" localSheetId="5" hidden="1">{#N/A,#N/A,FALSE,"Лист4"}</definedName>
    <definedName name="ннннг" localSheetId="6" hidden="1">{#N/A,#N/A,FALSE,"Лист4"}</definedName>
    <definedName name="ннннг" localSheetId="7" hidden="1">{#N/A,#N/A,FALSE,"Лист4"}</definedName>
    <definedName name="ннннг" localSheetId="9" hidden="1">{#N/A,#N/A,FALSE,"Лист4"}</definedName>
    <definedName name="ннннг" hidden="1">{#N/A,#N/A,FALSE,"Лист4"}</definedName>
    <definedName name="нннннннн" localSheetId="4" hidden="1">{#N/A,#N/A,FALSE,"Лист4"}</definedName>
    <definedName name="нннннннн" localSheetId="5" hidden="1">{#N/A,#N/A,FALSE,"Лист4"}</definedName>
    <definedName name="нннннннн" localSheetId="6" hidden="1">{#N/A,#N/A,FALSE,"Лист4"}</definedName>
    <definedName name="нннннннн" localSheetId="7" hidden="1">{#N/A,#N/A,FALSE,"Лист4"}</definedName>
    <definedName name="нннннннн" localSheetId="9" hidden="1">{#N/A,#N/A,FALSE,"Лист4"}</definedName>
    <definedName name="нннннннн" hidden="1">{#N/A,#N/A,FALSE,"Лист4"}</definedName>
    <definedName name="ннншенгке" localSheetId="4" hidden="1">{#N/A,#N/A,FALSE,"Лист4"}</definedName>
    <definedName name="ннншенгке" localSheetId="5" hidden="1">{#N/A,#N/A,FALSE,"Лист4"}</definedName>
    <definedName name="ннншенгке" localSheetId="6" hidden="1">{#N/A,#N/A,FALSE,"Лист4"}</definedName>
    <definedName name="ннншенгке" localSheetId="7" hidden="1">{#N/A,#N/A,FALSE,"Лист4"}</definedName>
    <definedName name="ннншенгке" localSheetId="9" hidden="1">{#N/A,#N/A,FALSE,"Лист4"}</definedName>
    <definedName name="ннншенгке" hidden="1">{#N/A,#N/A,FALSE,"Лист4"}</definedName>
    <definedName name="нншекк" localSheetId="4" hidden="1">{#N/A,#N/A,FALSE,"Лист4"}</definedName>
    <definedName name="нншекк" localSheetId="5" hidden="1">{#N/A,#N/A,FALSE,"Лист4"}</definedName>
    <definedName name="нншекк" localSheetId="6" hidden="1">{#N/A,#N/A,FALSE,"Лист4"}</definedName>
    <definedName name="нншекк" localSheetId="7" hidden="1">{#N/A,#N/A,FALSE,"Лист4"}</definedName>
    <definedName name="нншекк" localSheetId="9" hidden="1">{#N/A,#N/A,FALSE,"Лист4"}</definedName>
    <definedName name="нншекк" hidden="1">{#N/A,#N/A,FALSE,"Лист4"}</definedName>
    <definedName name="_xlnm.Print_Area" localSheetId="0">' 1 '!$A$1:$F$49</definedName>
    <definedName name="_xlnm.Print_Area" localSheetId="1">'2'!$A$1:$F$22</definedName>
    <definedName name="_xlnm.Print_Area" localSheetId="2">'3'!$A$1:$P$102</definedName>
    <definedName name="_xlnm.Print_Area" localSheetId="3">'3.1'!$A$1:$P$84</definedName>
    <definedName name="_xlnm.Print_Area" localSheetId="4">'4 '!$A$1:$P$18</definedName>
    <definedName name="_xlnm.Print_Area" localSheetId="5">'5'!$A$1:$H$43</definedName>
    <definedName name="_xlnm.Print_Area" localSheetId="6">'6'!$B$1:$O$58</definedName>
    <definedName name="_xlnm.Print_Area" localSheetId="7">'6.1'!$B$1:$O$47</definedName>
    <definedName name="_xlnm.Print_Area" localSheetId="8">'7'!$A$1:$J$47</definedName>
    <definedName name="_xlnm.Print_Area" localSheetId="9">'8'!$A$1:$F$26</definedName>
    <definedName name="_xlnm.Print_Area">#REF!</definedName>
    <definedName name="оггне" localSheetId="4" hidden="1">{#N/A,#N/A,FALSE,"Лист4"}</definedName>
    <definedName name="оггне" localSheetId="5" hidden="1">{#N/A,#N/A,FALSE,"Лист4"}</definedName>
    <definedName name="оггне" localSheetId="6" hidden="1">{#N/A,#N/A,FALSE,"Лист4"}</definedName>
    <definedName name="оггне" localSheetId="7" hidden="1">{#N/A,#N/A,FALSE,"Лист4"}</definedName>
    <definedName name="оггне" localSheetId="9" hidden="1">{#N/A,#N/A,FALSE,"Лист4"}</definedName>
    <definedName name="оггне" hidden="1">{#N/A,#N/A,FALSE,"Лист4"}</definedName>
    <definedName name="оллд" localSheetId="4" hidden="1">{#N/A,#N/A,FALSE,"Лист4"}</definedName>
    <definedName name="оллд" localSheetId="5" hidden="1">{#N/A,#N/A,FALSE,"Лист4"}</definedName>
    <definedName name="оллд" localSheetId="6" hidden="1">{#N/A,#N/A,FALSE,"Лист4"}</definedName>
    <definedName name="оллд" localSheetId="7" hidden="1">{#N/A,#N/A,FALSE,"Лист4"}</definedName>
    <definedName name="оллд" localSheetId="9" hidden="1">{#N/A,#N/A,FALSE,"Лист4"}</definedName>
    <definedName name="оллд" hidden="1">{#N/A,#N/A,FALSE,"Лист4"}</definedName>
    <definedName name="олол" localSheetId="4" hidden="1">{#N/A,#N/A,FALSE,"Лист4"}</definedName>
    <definedName name="олол" localSheetId="5" hidden="1">{#N/A,#N/A,FALSE,"Лист4"}</definedName>
    <definedName name="олол" localSheetId="6" hidden="1">{#N/A,#N/A,FALSE,"Лист4"}</definedName>
    <definedName name="олол" localSheetId="7" hidden="1">{#N/A,#N/A,FALSE,"Лист4"}</definedName>
    <definedName name="олол" localSheetId="9" hidden="1">{#N/A,#N/A,FALSE,"Лист4"}</definedName>
    <definedName name="олол" hidden="1">{#N/A,#N/A,FALSE,"Лист4"}</definedName>
    <definedName name="оо" localSheetId="4" hidden="1">{#N/A,#N/A,FALSE,"Лист4"}</definedName>
    <definedName name="оо" localSheetId="5" hidden="1">{#N/A,#N/A,FALSE,"Лист4"}</definedName>
    <definedName name="оо" localSheetId="6" hidden="1">{#N/A,#N/A,FALSE,"Лист4"}</definedName>
    <definedName name="оо" localSheetId="7" hidden="1">{#N/A,#N/A,FALSE,"Лист4"}</definedName>
    <definedName name="оо" localSheetId="9" hidden="1">{#N/A,#N/A,FALSE,"Лист4"}</definedName>
    <definedName name="оо" hidden="1">{#N/A,#N/A,FALSE,"Лист4"}</definedName>
    <definedName name="ооо" localSheetId="4" hidden="1">{#N/A,#N/A,FALSE,"Лист4"}</definedName>
    <definedName name="ооо" localSheetId="5" hidden="1">{#N/A,#N/A,FALSE,"Лист4"}</definedName>
    <definedName name="ооо" localSheetId="6" hidden="1">{#N/A,#N/A,FALSE,"Лист4"}</definedName>
    <definedName name="ооо" localSheetId="7" hidden="1">{#N/A,#N/A,FALSE,"Лист4"}</definedName>
    <definedName name="ооо" localSheetId="9" hidden="1">{#N/A,#N/A,FALSE,"Лист4"}</definedName>
    <definedName name="ооо" hidden="1">{#N/A,#N/A,FALSE,"Лист4"}</definedName>
    <definedName name="оооооо" localSheetId="0">#REF!</definedName>
    <definedName name="оооооо" localSheetId="1">#REF!</definedName>
    <definedName name="оооооо" localSheetId="2">#REF!</definedName>
    <definedName name="оооооо" localSheetId="4">#REF!</definedName>
    <definedName name="оооооо" localSheetId="8">#REF!</definedName>
    <definedName name="оооооо" localSheetId="9">#REF!</definedName>
    <definedName name="оооооо">#REF!</definedName>
    <definedName name="орнг" localSheetId="4" hidden="1">{#N/A,#N/A,FALSE,"Лист4"}</definedName>
    <definedName name="орнг" localSheetId="5" hidden="1">{#N/A,#N/A,FALSE,"Лист4"}</definedName>
    <definedName name="орнг" localSheetId="6" hidden="1">{#N/A,#N/A,FALSE,"Лист4"}</definedName>
    <definedName name="орнг" localSheetId="7" hidden="1">{#N/A,#N/A,FALSE,"Лист4"}</definedName>
    <definedName name="орнг" localSheetId="9" hidden="1">{#N/A,#N/A,FALSE,"Лист4"}</definedName>
    <definedName name="орнг" hidden="1">{#N/A,#N/A,FALSE,"Лист4"}</definedName>
    <definedName name="освіта" localSheetId="4" hidden="1">{#N/A,#N/A,FALSE,"Лист4"}</definedName>
    <definedName name="освіта" localSheetId="5" hidden="1">{#N/A,#N/A,FALSE,"Лист4"}</definedName>
    <definedName name="освіта" localSheetId="6" hidden="1">{#N/A,#N/A,FALSE,"Лист4"}</definedName>
    <definedName name="освіта" localSheetId="7" hidden="1">{#N/A,#N/A,FALSE,"Лист4"}</definedName>
    <definedName name="освіта" localSheetId="9" hidden="1">{#N/A,#N/A,FALSE,"Лист4"}</definedName>
    <definedName name="освіта" hidden="1">{#N/A,#N/A,FALSE,"Лист4"}</definedName>
    <definedName name="ох" localSheetId="4" hidden="1">{#N/A,#N/A,FALSE,"Лист4"}</definedName>
    <definedName name="ох" localSheetId="5" hidden="1">{#N/A,#N/A,FALSE,"Лист4"}</definedName>
    <definedName name="ох" localSheetId="6" hidden="1">{#N/A,#N/A,FALSE,"Лист4"}</definedName>
    <definedName name="ох" localSheetId="7" hidden="1">{#N/A,#N/A,FALSE,"Лист4"}</definedName>
    <definedName name="ох" localSheetId="9" hidden="1">{#N/A,#N/A,FALSE,"Лист4"}</definedName>
    <definedName name="ох" hidden="1">{#N/A,#N/A,FALSE,"Лист4"}</definedName>
    <definedName name="охорона" localSheetId="4" hidden="1">{#N/A,#N/A,FALSE,"Лист4"}</definedName>
    <definedName name="охорона" localSheetId="5" hidden="1">{#N/A,#N/A,FALSE,"Лист4"}</definedName>
    <definedName name="охорона" localSheetId="6" hidden="1">{#N/A,#N/A,FALSE,"Лист4"}</definedName>
    <definedName name="охорона" localSheetId="7" hidden="1">{#N/A,#N/A,FALSE,"Лист4"}</definedName>
    <definedName name="охорона" localSheetId="9" hidden="1">{#N/A,#N/A,FALSE,"Лист4"}</definedName>
    <definedName name="охорона" hidden="1">{#N/A,#N/A,FALSE,"Лист4"}</definedName>
    <definedName name="плеккккг" localSheetId="4" hidden="1">{#N/A,#N/A,FALSE,"Лист4"}</definedName>
    <definedName name="плеккккг" localSheetId="5" hidden="1">{#N/A,#N/A,FALSE,"Лист4"}</definedName>
    <definedName name="плеккккг" localSheetId="6" hidden="1">{#N/A,#N/A,FALSE,"Лист4"}</definedName>
    <definedName name="плеккккг" localSheetId="7" hidden="1">{#N/A,#N/A,FALSE,"Лист4"}</definedName>
    <definedName name="плеккккг" localSheetId="9" hidden="1">{#N/A,#N/A,FALSE,"Лист4"}</definedName>
    <definedName name="плеккккг" hidden="1">{#N/A,#N/A,FALSE,"Лист4"}</definedName>
    <definedName name="пллеелш" localSheetId="4" hidden="1">{#N/A,#N/A,FALSE,"Лист4"}</definedName>
    <definedName name="пллеелш" localSheetId="5" hidden="1">{#N/A,#N/A,FALSE,"Лист4"}</definedName>
    <definedName name="пллеелш" localSheetId="6" hidden="1">{#N/A,#N/A,FALSE,"Лист4"}</definedName>
    <definedName name="пллеелш" localSheetId="7" hidden="1">{#N/A,#N/A,FALSE,"Лист4"}</definedName>
    <definedName name="пллеелш" localSheetId="9" hidden="1">{#N/A,#N/A,FALSE,"Лист4"}</definedName>
    <definedName name="пллеелш" hidden="1">{#N/A,#N/A,FALSE,"Лист4"}</definedName>
    <definedName name="попле" localSheetId="4" hidden="1">{#N/A,#N/A,FALSE,"Лист4"}</definedName>
    <definedName name="попле" localSheetId="5" hidden="1">{#N/A,#N/A,FALSE,"Лист4"}</definedName>
    <definedName name="попле" localSheetId="6" hidden="1">{#N/A,#N/A,FALSE,"Лист4"}</definedName>
    <definedName name="попле" localSheetId="7" hidden="1">{#N/A,#N/A,FALSE,"Лист4"}</definedName>
    <definedName name="попле" localSheetId="9" hidden="1">{#N/A,#N/A,FALSE,"Лист4"}</definedName>
    <definedName name="попле" hidden="1">{#N/A,#N/A,FALSE,"Лист4"}</definedName>
    <definedName name="пот" localSheetId="4" hidden="1">{#N/A,#N/A,FALSE,"Лист4"}</definedName>
    <definedName name="пот" localSheetId="5" hidden="1">{#N/A,#N/A,FALSE,"Лист4"}</definedName>
    <definedName name="пот" localSheetId="6" hidden="1">{#N/A,#N/A,FALSE,"Лист4"}</definedName>
    <definedName name="пот" localSheetId="7" hidden="1">{#N/A,#N/A,FALSE,"Лист4"}</definedName>
    <definedName name="пот" localSheetId="9" hidden="1">{#N/A,#N/A,FALSE,"Лист4"}</definedName>
    <definedName name="пот" hidden="1">{#N/A,#N/A,FALSE,"Лист4"}</definedName>
    <definedName name="пп" localSheetId="4" hidden="1">{#N/A,#N/A,FALSE,"Лист4"}</definedName>
    <definedName name="пп" localSheetId="5" hidden="1">{#N/A,#N/A,FALSE,"Лист4"}</definedName>
    <definedName name="пп" localSheetId="6" hidden="1">{#N/A,#N/A,FALSE,"Лист4"}</definedName>
    <definedName name="пп" localSheetId="7" hidden="1">{#N/A,#N/A,FALSE,"Лист4"}</definedName>
    <definedName name="пп" localSheetId="9" hidden="1">{#N/A,#N/A,FALSE,"Лист4"}</definedName>
    <definedName name="пп" hidden="1">{#N/A,#N/A,FALSE,"Лист4"}</definedName>
    <definedName name="ппше" localSheetId="4" hidden="1">{#N/A,#N/A,FALSE,"Лист4"}</definedName>
    <definedName name="ппше" localSheetId="5" hidden="1">{#N/A,#N/A,FALSE,"Лист4"}</definedName>
    <definedName name="ппше" localSheetId="6" hidden="1">{#N/A,#N/A,FALSE,"Лист4"}</definedName>
    <definedName name="ппше" localSheetId="7" hidden="1">{#N/A,#N/A,FALSE,"Лист4"}</definedName>
    <definedName name="ппше" localSheetId="9" hidden="1">{#N/A,#N/A,FALSE,"Лист4"}</definedName>
    <definedName name="ппше" hidden="1">{#N/A,#N/A,FALSE,"Лист4"}</definedName>
    <definedName name="про" localSheetId="4" hidden="1">{#N/A,#N/A,FALSE,"Лист4"}</definedName>
    <definedName name="про" localSheetId="5" hidden="1">{#N/A,#N/A,FALSE,"Лист4"}</definedName>
    <definedName name="про" localSheetId="6" hidden="1">{#N/A,#N/A,FALSE,"Лист4"}</definedName>
    <definedName name="про" localSheetId="7" hidden="1">{#N/A,#N/A,FALSE,"Лист4"}</definedName>
    <definedName name="про" localSheetId="9" hidden="1">{#N/A,#N/A,FALSE,"Лист4"}</definedName>
    <definedName name="про" hidden="1">{#N/A,#N/A,FALSE,"Лист4"}</definedName>
    <definedName name="прое" localSheetId="4" hidden="1">{#N/A,#N/A,FALSE,"Лист4"}</definedName>
    <definedName name="прое" localSheetId="5" hidden="1">{#N/A,#N/A,FALSE,"Лист4"}</definedName>
    <definedName name="прое" localSheetId="6" hidden="1">{#N/A,#N/A,FALSE,"Лист4"}</definedName>
    <definedName name="прое" localSheetId="7" hidden="1">{#N/A,#N/A,FALSE,"Лист4"}</definedName>
    <definedName name="прое" localSheetId="9" hidden="1">{#N/A,#N/A,FALSE,"Лист4"}</definedName>
    <definedName name="прое" hidden="1">{#N/A,#N/A,FALSE,"Лист4"}</definedName>
    <definedName name="прои" localSheetId="4" hidden="1">{#N/A,#N/A,FALSE,"Лист4"}</definedName>
    <definedName name="прои" localSheetId="5" hidden="1">{#N/A,#N/A,FALSE,"Лист4"}</definedName>
    <definedName name="прои" localSheetId="6" hidden="1">{#N/A,#N/A,FALSE,"Лист4"}</definedName>
    <definedName name="прои" localSheetId="7" hidden="1">{#N/A,#N/A,FALSE,"Лист4"}</definedName>
    <definedName name="прои" localSheetId="9" hidden="1">{#N/A,#N/A,FALSE,"Лист4"}</definedName>
    <definedName name="прои" hidden="1">{#N/A,#N/A,FALSE,"Лист4"}</definedName>
    <definedName name="проол" localSheetId="0">#REF!</definedName>
    <definedName name="проол" localSheetId="2">#REF!</definedName>
    <definedName name="проол" localSheetId="4">#REF!</definedName>
    <definedName name="проол" localSheetId="5">#REF!</definedName>
    <definedName name="проол" localSheetId="9">#REF!</definedName>
    <definedName name="проол">#REF!</definedName>
    <definedName name="Рік">[10]ЗДМмісяць!$C$1</definedName>
    <definedName name="розрах">[13]Пер!$N$33</definedName>
    <definedName name="рор" localSheetId="4" hidden="1">{#N/A,#N/A,FALSE,"Лист4"}</definedName>
    <definedName name="рор" localSheetId="5" hidden="1">{#N/A,#N/A,FALSE,"Лист4"}</definedName>
    <definedName name="рор" localSheetId="6" hidden="1">{#N/A,#N/A,FALSE,"Лист4"}</definedName>
    <definedName name="рор" localSheetId="7" hidden="1">{#N/A,#N/A,FALSE,"Лист4"}</definedName>
    <definedName name="рор" localSheetId="9" hidden="1">{#N/A,#N/A,FALSE,"Лист4"}</definedName>
    <definedName name="рор" hidden="1">{#N/A,#N/A,FALSE,"Лист4"}</definedName>
    <definedName name="роро" localSheetId="4" hidden="1">{#N/A,#N/A,FALSE,"Лист4"}</definedName>
    <definedName name="роро" localSheetId="5" hidden="1">{#N/A,#N/A,FALSE,"Лист4"}</definedName>
    <definedName name="роро" localSheetId="6" hidden="1">{#N/A,#N/A,FALSE,"Лист4"}</definedName>
    <definedName name="роро" localSheetId="7" hidden="1">{#N/A,#N/A,FALSE,"Лист4"}</definedName>
    <definedName name="роро" localSheetId="9" hidden="1">{#N/A,#N/A,FALSE,"Лист4"}</definedName>
    <definedName name="роро" hidden="1">{#N/A,#N/A,FALSE,"Лист4"}</definedName>
    <definedName name="РРБ" localSheetId="0">#REF!</definedName>
    <definedName name="РРБ" localSheetId="1">#REF!</definedName>
    <definedName name="РРБ" localSheetId="2">#REF!</definedName>
    <definedName name="РРБ" localSheetId="4">#REF!</definedName>
    <definedName name="РРБ" localSheetId="5">#REF!</definedName>
    <definedName name="РРБ" localSheetId="8">#REF!</definedName>
    <definedName name="РРБ" localSheetId="9">#REF!</definedName>
    <definedName name="РРБ">#REF!</definedName>
    <definedName name="РРБази" localSheetId="0">#REF!</definedName>
    <definedName name="РРБази" localSheetId="2">#REF!</definedName>
    <definedName name="РРБази" localSheetId="4">#REF!</definedName>
    <definedName name="РРБази" localSheetId="5">#REF!</definedName>
    <definedName name="РРБази" localSheetId="9">#REF!</definedName>
    <definedName name="РРБази">#REF!</definedName>
    <definedName name="рррр" localSheetId="0">#REF!</definedName>
    <definedName name="рррр" localSheetId="1">#REF!</definedName>
    <definedName name="рррр" localSheetId="2">#REF!</definedName>
    <definedName name="рррр" localSheetId="4">#REF!</definedName>
    <definedName name="рррр" localSheetId="5">#REF!</definedName>
    <definedName name="рррр" localSheetId="6" hidden="1">{#N/A,#N/A,FALSE,"Лист4"}</definedName>
    <definedName name="рррр" localSheetId="7" hidden="1">{#N/A,#N/A,FALSE,"Лист4"}</definedName>
    <definedName name="рррр" localSheetId="9">#REF!</definedName>
    <definedName name="рррр">#REF!</definedName>
    <definedName name="ррррр" localSheetId="0">#REF!</definedName>
    <definedName name="ррррр" localSheetId="1">#REF!</definedName>
    <definedName name="ррррр" localSheetId="2">#REF!</definedName>
    <definedName name="ррррр" localSheetId="4">#REF!</definedName>
    <definedName name="ррррр" localSheetId="9">#REF!</definedName>
    <definedName name="ррррр">#REF!</definedName>
    <definedName name="с" localSheetId="0">#REF!</definedName>
    <definedName name="с" localSheetId="1">#REF!</definedName>
    <definedName name="с" localSheetId="2">#REF!</definedName>
    <definedName name="с" localSheetId="4">#REF!</definedName>
    <definedName name="с" localSheetId="9">#REF!</definedName>
    <definedName name="с">#REF!</definedName>
    <definedName name="сми" localSheetId="4" hidden="1">{#N/A,#N/A,FALSE,"Лист4"}</definedName>
    <definedName name="сми" localSheetId="5" hidden="1">{#N/A,#N/A,FALSE,"Лист4"}</definedName>
    <definedName name="сми" localSheetId="6" hidden="1">{#N/A,#N/A,FALSE,"Лист4"}</definedName>
    <definedName name="сми" localSheetId="7" hidden="1">{#N/A,#N/A,FALSE,"Лист4"}</definedName>
    <definedName name="сми" localSheetId="9" hidden="1">{#N/A,#N/A,FALSE,"Лист4"}</definedName>
    <definedName name="сми" hidden="1">{#N/A,#N/A,FALSE,"Лист4"}</definedName>
    <definedName name="СПД" localSheetId="0">#REF!</definedName>
    <definedName name="СПД" localSheetId="2">#REF!</definedName>
    <definedName name="СПД" localSheetId="4">#REF!</definedName>
    <definedName name="СПД" localSheetId="5">#REF!</definedName>
    <definedName name="СПД" localSheetId="9">#REF!</definedName>
    <definedName name="СПД">#REF!</definedName>
    <definedName name="Список_областей">[10]ЗДМмісяць!$A$9:$A$35</definedName>
    <definedName name="сс" localSheetId="4" hidden="1">{#N/A,#N/A,FALSE,"Лист4"}</definedName>
    <definedName name="сс" localSheetId="5" hidden="1">{#N/A,#N/A,FALSE,"Лист4"}</definedName>
    <definedName name="сс" localSheetId="6" hidden="1">{#N/A,#N/A,FALSE,"Лист4"}</definedName>
    <definedName name="сс" localSheetId="7" hidden="1">{#N/A,#N/A,FALSE,"Лист4"}</definedName>
    <definedName name="сс" localSheetId="9" hidden="1">{#N/A,#N/A,FALSE,"Лист4"}</definedName>
    <definedName name="сс" hidden="1">{#N/A,#N/A,FALSE,"Лист4"}</definedName>
    <definedName name="сум" localSheetId="4" hidden="1">{#N/A,#N/A,FALSE,"Лист4"}</definedName>
    <definedName name="сум" localSheetId="5" hidden="1">{#N/A,#N/A,FALSE,"Лист4"}</definedName>
    <definedName name="сум" localSheetId="6" hidden="1">{#N/A,#N/A,FALSE,"Лист4"}</definedName>
    <definedName name="сум" localSheetId="7" hidden="1">{#N/A,#N/A,FALSE,"Лист4"}</definedName>
    <definedName name="сум" localSheetId="9" hidden="1">{#N/A,#N/A,FALSE,"Лист4"}</definedName>
    <definedName name="сум" hidden="1">{#N/A,#N/A,FALSE,"Лист4"}</definedName>
    <definedName name="Суми" localSheetId="4" hidden="1">{#N/A,#N/A,FALSE,"Лист4"}</definedName>
    <definedName name="Суми" localSheetId="5" hidden="1">{#N/A,#N/A,FALSE,"Лист4"}</definedName>
    <definedName name="Суми" localSheetId="6" hidden="1">{#N/A,#N/A,FALSE,"Лист4"}</definedName>
    <definedName name="Суми" localSheetId="7" hidden="1">{#N/A,#N/A,FALSE,"Лист4"}</definedName>
    <definedName name="Суми" localSheetId="9" hidden="1">{#N/A,#N/A,FALSE,"Лист4"}</definedName>
    <definedName name="Суми" hidden="1">{#N/A,#N/A,FALSE,"Лист4"}</definedName>
    <definedName name="счу" localSheetId="4" hidden="1">{#N/A,#N/A,FALSE,"Лист4"}</definedName>
    <definedName name="счу" localSheetId="5" hidden="1">{#N/A,#N/A,FALSE,"Лист4"}</definedName>
    <definedName name="счу" localSheetId="6" hidden="1">{#N/A,#N/A,FALSE,"Лист4"}</definedName>
    <definedName name="счу" localSheetId="7" hidden="1">{#N/A,#N/A,FALSE,"Лист4"}</definedName>
    <definedName name="счу" localSheetId="9" hidden="1">{#N/A,#N/A,FALSE,"Лист4"}</definedName>
    <definedName name="счу" hidden="1">{#N/A,#N/A,FALSE,"Лист4"}</definedName>
    <definedName name="счя" localSheetId="4" hidden="1">{#N/A,#N/A,FALSE,"Лист4"}</definedName>
    <definedName name="счя" localSheetId="5" hidden="1">{#N/A,#N/A,FALSE,"Лист4"}</definedName>
    <definedName name="счя" localSheetId="6" hidden="1">{#N/A,#N/A,FALSE,"Лист4"}</definedName>
    <definedName name="счя" localSheetId="7" hidden="1">{#N/A,#N/A,FALSE,"Лист4"}</definedName>
    <definedName name="счя" localSheetId="9" hidden="1">{#N/A,#N/A,FALSE,"Лист4"}</definedName>
    <definedName name="счя" hidden="1">{#N/A,#N/A,FALSE,"Лист4"}</definedName>
    <definedName name="тБюджет">[14]D!$AC$8</definedName>
    <definedName name="ТекГод">[14]D!$AC$7</definedName>
    <definedName name="Текст_дата">[10]ЗДМмісяць!$F$2</definedName>
    <definedName name="тогн" localSheetId="4" hidden="1">{#N/A,#N/A,FALSE,"Лист4"}</definedName>
    <definedName name="тогн" localSheetId="5" hidden="1">{#N/A,#N/A,FALSE,"Лист4"}</definedName>
    <definedName name="тогн" localSheetId="6" hidden="1">{#N/A,#N/A,FALSE,"Лист4"}</definedName>
    <definedName name="тогн" localSheetId="7" hidden="1">{#N/A,#N/A,FALSE,"Лист4"}</definedName>
    <definedName name="тогн" localSheetId="9" hidden="1">{#N/A,#N/A,FALSE,"Лист4"}</definedName>
    <definedName name="тогн" hidden="1">{#N/A,#N/A,FALSE,"Лист4"}</definedName>
    <definedName name="тПериод">[14]D!$AC$9</definedName>
    <definedName name="трн" localSheetId="4" hidden="1">{#N/A,#N/A,FALSE,"Лист4"}</definedName>
    <definedName name="трн" localSheetId="5" hidden="1">{#N/A,#N/A,FALSE,"Лист4"}</definedName>
    <definedName name="трн" localSheetId="6" hidden="1">{#N/A,#N/A,FALSE,"Лист4"}</definedName>
    <definedName name="трн" localSheetId="7" hidden="1">{#N/A,#N/A,FALSE,"Лист4"}</definedName>
    <definedName name="трн" localSheetId="9" hidden="1">{#N/A,#N/A,FALSE,"Лист4"}</definedName>
    <definedName name="трн" hidden="1">{#N/A,#N/A,FALSE,"Лист4"}</definedName>
    <definedName name="ттт" localSheetId="4" hidden="1">{#N/A,#N/A,FALSE,"Лист4"}</definedName>
    <definedName name="ттт" localSheetId="5" hidden="1">{#N/A,#N/A,FALSE,"Лист4"}</definedName>
    <definedName name="ттт" localSheetId="6" hidden="1">{#N/A,#N/A,FALSE,"Лист4"}</definedName>
    <definedName name="ттт" localSheetId="7" hidden="1">{#N/A,#N/A,FALSE,"Лист4"}</definedName>
    <definedName name="ттт" localSheetId="9" hidden="1">{#N/A,#N/A,FALSE,"Лист4"}</definedName>
    <definedName name="ттт" hidden="1">{#N/A,#N/A,FALSE,"Лист4"}</definedName>
    <definedName name="ть" localSheetId="4" hidden="1">{#N/A,#N/A,FALSE,"Лист4"}</definedName>
    <definedName name="ть" localSheetId="5" hidden="1">{#N/A,#N/A,FALSE,"Лист4"}</definedName>
    <definedName name="ть" localSheetId="6" hidden="1">{#N/A,#N/A,FALSE,"Лист4"}</definedName>
    <definedName name="ть" localSheetId="7" hidden="1">{#N/A,#N/A,FALSE,"Лист4"}</definedName>
    <definedName name="ть" localSheetId="9" hidden="1">{#N/A,#N/A,FALSE,"Лист4"}</definedName>
    <definedName name="ть" hidden="1">{#N/A,#N/A,FALSE,"Лист4"}</definedName>
    <definedName name="уа" localSheetId="4" hidden="1">{#N/A,#N/A,FALSE,"Лист4"}</definedName>
    <definedName name="уа" localSheetId="5" hidden="1">{#N/A,#N/A,FALSE,"Лист4"}</definedName>
    <definedName name="уа" localSheetId="6" hidden="1">{#N/A,#N/A,FALSE,"Лист4"}</definedName>
    <definedName name="уа" localSheetId="7" hidden="1">{#N/A,#N/A,FALSE,"Лист4"}</definedName>
    <definedName name="уа" localSheetId="9" hidden="1">{#N/A,#N/A,FALSE,"Лист4"}</definedName>
    <definedName name="уа" hidden="1">{#N/A,#N/A,FALSE,"Лист4"}</definedName>
    <definedName name="увке" localSheetId="4" hidden="1">{#N/A,#N/A,FALSE,"Лист4"}</definedName>
    <definedName name="увке" localSheetId="5" hidden="1">{#N/A,#N/A,FALSE,"Лист4"}</definedName>
    <definedName name="увке" localSheetId="6" hidden="1">{#N/A,#N/A,FALSE,"Лист4"}</definedName>
    <definedName name="увке" localSheetId="7" hidden="1">{#N/A,#N/A,FALSE,"Лист4"}</definedName>
    <definedName name="увке" localSheetId="9" hidden="1">{#N/A,#N/A,FALSE,"Лист4"}</definedName>
    <definedName name="увке" hidden="1">{#N/A,#N/A,FALSE,"Лист4"}</definedName>
    <definedName name="уеунукнун" localSheetId="4" hidden="1">{#N/A,#N/A,FALSE,"Лист4"}</definedName>
    <definedName name="уеунукнун" localSheetId="5" hidden="1">{#N/A,#N/A,FALSE,"Лист4"}</definedName>
    <definedName name="уеунукнун" localSheetId="6" hidden="1">{#N/A,#N/A,FALSE,"Лист4"}</definedName>
    <definedName name="уеунукнун" localSheetId="7" hidden="1">{#N/A,#N/A,FALSE,"Лист4"}</definedName>
    <definedName name="уеунукнун" localSheetId="9" hidden="1">{#N/A,#N/A,FALSE,"Лист4"}</definedName>
    <definedName name="уеунукнун" hidden="1">{#N/A,#N/A,FALSE,"Лист4"}</definedName>
    <definedName name="уке" localSheetId="4" hidden="1">{#N/A,#N/A,FALSE,"Лист4"}</definedName>
    <definedName name="уке" localSheetId="5" hidden="1">{#N/A,#N/A,FALSE,"Лист4"}</definedName>
    <definedName name="уке" localSheetId="6" hidden="1">{#N/A,#N/A,FALSE,"Лист4"}</definedName>
    <definedName name="уке" localSheetId="7" hidden="1">{#N/A,#N/A,FALSE,"Лист4"}</definedName>
    <definedName name="уке" localSheetId="9" hidden="1">{#N/A,#N/A,FALSE,"Лист4"}</definedName>
    <definedName name="уке" hidden="1">{#N/A,#N/A,FALSE,"Лист4"}</definedName>
    <definedName name="укй" localSheetId="4" hidden="1">{#N/A,#N/A,FALSE,"Лист4"}</definedName>
    <definedName name="укй" localSheetId="5" hidden="1">{#N/A,#N/A,FALSE,"Лист4"}</definedName>
    <definedName name="укй" localSheetId="6" hidden="1">{#N/A,#N/A,FALSE,"Лист4"}</definedName>
    <definedName name="укй" localSheetId="7" hidden="1">{#N/A,#N/A,FALSE,"Лист4"}</definedName>
    <definedName name="укй" localSheetId="9" hidden="1">{#N/A,#N/A,FALSE,"Лист4"}</definedName>
    <definedName name="укй" hidden="1">{#N/A,#N/A,FALSE,"Лист4"}</definedName>
    <definedName name="укунн" localSheetId="4" hidden="1">{#N/A,#N/A,FALSE,"Лист4"}</definedName>
    <definedName name="укунн" localSheetId="5" hidden="1">{#N/A,#N/A,FALSE,"Лист4"}</definedName>
    <definedName name="укунн" localSheetId="6" hidden="1">{#N/A,#N/A,FALSE,"Лист4"}</definedName>
    <definedName name="укунн" localSheetId="7" hidden="1">{#N/A,#N/A,FALSE,"Лист4"}</definedName>
    <definedName name="укунн" localSheetId="9" hidden="1">{#N/A,#N/A,FALSE,"Лист4"}</definedName>
    <definedName name="укунн" hidden="1">{#N/A,#N/A,FALSE,"Лист4"}</definedName>
    <definedName name="унунен" localSheetId="4" hidden="1">{#N/A,#N/A,FALSE,"Лист4"}</definedName>
    <definedName name="унунен" localSheetId="5" hidden="1">{#N/A,#N/A,FALSE,"Лист4"}</definedName>
    <definedName name="унунен" localSheetId="6" hidden="1">{#N/A,#N/A,FALSE,"Лист4"}</definedName>
    <definedName name="унунен" localSheetId="7" hidden="1">{#N/A,#N/A,FALSE,"Лист4"}</definedName>
    <definedName name="унунен" localSheetId="9" hidden="1">{#N/A,#N/A,FALSE,"Лист4"}</definedName>
    <definedName name="унунен" hidden="1">{#N/A,#N/A,FALSE,"Лист4"}</definedName>
    <definedName name="унунун" localSheetId="4" hidden="1">{#N/A,#N/A,FALSE,"Лист4"}</definedName>
    <definedName name="унунун" localSheetId="5" hidden="1">{#N/A,#N/A,FALSE,"Лист4"}</definedName>
    <definedName name="унунун" localSheetId="6" hidden="1">{#N/A,#N/A,FALSE,"Лист4"}</definedName>
    <definedName name="унунун" localSheetId="7" hidden="1">{#N/A,#N/A,FALSE,"Лист4"}</definedName>
    <definedName name="унунун" localSheetId="9" hidden="1">{#N/A,#N/A,FALSE,"Лист4"}</definedName>
    <definedName name="унунун" hidden="1">{#N/A,#N/A,FALSE,"Лист4"}</definedName>
    <definedName name="унуу" localSheetId="4" hidden="1">{#N/A,#N/A,FALSE,"Лист4"}</definedName>
    <definedName name="унуу" localSheetId="5" hidden="1">{#N/A,#N/A,FALSE,"Лист4"}</definedName>
    <definedName name="унуу" localSheetId="6" hidden="1">{#N/A,#N/A,FALSE,"Лист4"}</definedName>
    <definedName name="унуу" localSheetId="7" hidden="1">{#N/A,#N/A,FALSE,"Лист4"}</definedName>
    <definedName name="унуу" localSheetId="9" hidden="1">{#N/A,#N/A,FALSE,"Лист4"}</definedName>
    <definedName name="унуу" hidden="1">{#N/A,#N/A,FALSE,"Лист4"}</definedName>
    <definedName name="унуун" localSheetId="4" hidden="1">{#N/A,#N/A,FALSE,"Лист4"}</definedName>
    <definedName name="унуун" localSheetId="5" hidden="1">{#N/A,#N/A,FALSE,"Лист4"}</definedName>
    <definedName name="унуун" localSheetId="6" hidden="1">{#N/A,#N/A,FALSE,"Лист4"}</definedName>
    <definedName name="унуун" localSheetId="7" hidden="1">{#N/A,#N/A,FALSE,"Лист4"}</definedName>
    <definedName name="унуун" localSheetId="9" hidden="1">{#N/A,#N/A,FALSE,"Лист4"}</definedName>
    <definedName name="унуун" hidden="1">{#N/A,#N/A,FALSE,"Лист4"}</definedName>
    <definedName name="унууу" localSheetId="4" hidden="1">{#N/A,#N/A,FALSE,"Лист4"}</definedName>
    <definedName name="унууу" localSheetId="5" hidden="1">{#N/A,#N/A,FALSE,"Лист4"}</definedName>
    <definedName name="унууу" localSheetId="6" hidden="1">{#N/A,#N/A,FALSE,"Лист4"}</definedName>
    <definedName name="унууу" localSheetId="7" hidden="1">{#N/A,#N/A,FALSE,"Лист4"}</definedName>
    <definedName name="унууу" localSheetId="9" hidden="1">{#N/A,#N/A,FALSE,"Лист4"}</definedName>
    <definedName name="унууу" hidden="1">{#N/A,#N/A,FALSE,"Лист4"}</definedName>
    <definedName name="управ" localSheetId="4" hidden="1">{#N/A,#N/A,FALSE,"Лист4"}</definedName>
    <definedName name="управ" localSheetId="5" hidden="1">{#N/A,#N/A,FALSE,"Лист4"}</definedName>
    <definedName name="управ" localSheetId="6" hidden="1">{#N/A,#N/A,FALSE,"Лист4"}</definedName>
    <definedName name="управ" localSheetId="7" hidden="1">{#N/A,#N/A,FALSE,"Лист4"}</definedName>
    <definedName name="управ" localSheetId="9" hidden="1">{#N/A,#N/A,FALSE,"Лист4"}</definedName>
    <definedName name="управ" hidden="1">{#N/A,#N/A,FALSE,"Лист4"}</definedName>
    <definedName name="управління" localSheetId="4" hidden="1">{#N/A,#N/A,FALSE,"Лист4"}</definedName>
    <definedName name="управління" localSheetId="5" hidden="1">{#N/A,#N/A,FALSE,"Лист4"}</definedName>
    <definedName name="управління" localSheetId="6" hidden="1">{#N/A,#N/A,FALSE,"Лист4"}</definedName>
    <definedName name="управління" localSheetId="7" hidden="1">{#N/A,#N/A,FALSE,"Лист4"}</definedName>
    <definedName name="управління" localSheetId="9" hidden="1">{#N/A,#N/A,FALSE,"Лист4"}</definedName>
    <definedName name="управління" hidden="1">{#N/A,#N/A,FALSE,"Лист4"}</definedName>
    <definedName name="уукее" localSheetId="4" hidden="1">{#N/A,#N/A,FALSE,"Лист4"}</definedName>
    <definedName name="уукее" localSheetId="5" hidden="1">{#N/A,#N/A,FALSE,"Лист4"}</definedName>
    <definedName name="уукее" localSheetId="6" hidden="1">{#N/A,#N/A,FALSE,"Лист4"}</definedName>
    <definedName name="уукее" localSheetId="7" hidden="1">{#N/A,#N/A,FALSE,"Лист4"}</definedName>
    <definedName name="уукее" localSheetId="9" hidden="1">{#N/A,#N/A,FALSE,"Лист4"}</definedName>
    <definedName name="уукее" hidden="1">{#N/A,#N/A,FALSE,"Лист4"}</definedName>
    <definedName name="ууннну" localSheetId="4" hidden="1">{#N/A,#N/A,FALSE,"Лист4"}</definedName>
    <definedName name="ууннну" localSheetId="5" hidden="1">{#N/A,#N/A,FALSE,"Лист4"}</definedName>
    <definedName name="ууннну" localSheetId="6" hidden="1">{#N/A,#N/A,FALSE,"Лист4"}</definedName>
    <definedName name="ууннну" localSheetId="7" hidden="1">{#N/A,#N/A,FALSE,"Лист4"}</definedName>
    <definedName name="ууннну" localSheetId="9" hidden="1">{#N/A,#N/A,FALSE,"Лист4"}</definedName>
    <definedName name="ууннну" hidden="1">{#N/A,#N/A,FALSE,"Лист4"}</definedName>
    <definedName name="ууну" localSheetId="4" hidden="1">{#N/A,#N/A,FALSE,"Лист4"}</definedName>
    <definedName name="ууну" localSheetId="5" hidden="1">{#N/A,#N/A,FALSE,"Лист4"}</definedName>
    <definedName name="ууну" localSheetId="6" hidden="1">{#N/A,#N/A,FALSE,"Лист4"}</definedName>
    <definedName name="ууну" localSheetId="7" hidden="1">{#N/A,#N/A,FALSE,"Лист4"}</definedName>
    <definedName name="ууну" localSheetId="9" hidden="1">{#N/A,#N/A,FALSE,"Лист4"}</definedName>
    <definedName name="ууну" hidden="1">{#N/A,#N/A,FALSE,"Лист4"}</definedName>
    <definedName name="уунунг" localSheetId="4" hidden="1">{#N/A,#N/A,FALSE,"Лист4"}</definedName>
    <definedName name="уунунг" localSheetId="5" hidden="1">{#N/A,#N/A,FALSE,"Лист4"}</definedName>
    <definedName name="уунунг" localSheetId="6" hidden="1">{#N/A,#N/A,FALSE,"Лист4"}</definedName>
    <definedName name="уунунг" localSheetId="7" hidden="1">{#N/A,#N/A,FALSE,"Лист4"}</definedName>
    <definedName name="уунунг" localSheetId="9" hidden="1">{#N/A,#N/A,FALSE,"Лист4"}</definedName>
    <definedName name="уунунг" hidden="1">{#N/A,#N/A,FALSE,"Лист4"}</definedName>
    <definedName name="уунунууу" localSheetId="4" hidden="1">{#N/A,#N/A,FALSE,"Лист4"}</definedName>
    <definedName name="уунунууу" localSheetId="5" hidden="1">{#N/A,#N/A,FALSE,"Лист4"}</definedName>
    <definedName name="уунунууу" localSheetId="6" hidden="1">{#N/A,#N/A,FALSE,"Лист4"}</definedName>
    <definedName name="уунунууу" localSheetId="7" hidden="1">{#N/A,#N/A,FALSE,"Лист4"}</definedName>
    <definedName name="уунунууу" localSheetId="9" hidden="1">{#N/A,#N/A,FALSE,"Лист4"}</definedName>
    <definedName name="уунунууу" hidden="1">{#N/A,#N/A,FALSE,"Лист4"}</definedName>
    <definedName name="уунуурр" localSheetId="4" hidden="1">{#N/A,#N/A,FALSE,"Лист4"}</definedName>
    <definedName name="уунуурр" localSheetId="5" hidden="1">{#N/A,#N/A,FALSE,"Лист4"}</definedName>
    <definedName name="уунуурр" localSheetId="6" hidden="1">{#N/A,#N/A,FALSE,"Лист4"}</definedName>
    <definedName name="уунуурр" localSheetId="7" hidden="1">{#N/A,#N/A,FALSE,"Лист4"}</definedName>
    <definedName name="уунуурр" localSheetId="9" hidden="1">{#N/A,#N/A,FALSE,"Лист4"}</definedName>
    <definedName name="уунуурр" hidden="1">{#N/A,#N/A,FALSE,"Лист4"}</definedName>
    <definedName name="уунуууу" localSheetId="4" hidden="1">{#N/A,#N/A,FALSE,"Лист4"}</definedName>
    <definedName name="уунуууу" localSheetId="5" hidden="1">{#N/A,#N/A,FALSE,"Лист4"}</definedName>
    <definedName name="уунуууу" localSheetId="6" hidden="1">{#N/A,#N/A,FALSE,"Лист4"}</definedName>
    <definedName name="уунуууу" localSheetId="7" hidden="1">{#N/A,#N/A,FALSE,"Лист4"}</definedName>
    <definedName name="уунуууу" localSheetId="9" hidden="1">{#N/A,#N/A,FALSE,"Лист4"}</definedName>
    <definedName name="уунуууу" hidden="1">{#N/A,#N/A,FALSE,"Лист4"}</definedName>
    <definedName name="ууу" localSheetId="4" hidden="1">{#N/A,#N/A,FALSE,"Лист4"}</definedName>
    <definedName name="ууу" localSheetId="5" hidden="1">{#N/A,#N/A,FALSE,"Лист4"}</definedName>
    <definedName name="ууу" localSheetId="6" hidden="1">{#N/A,#N/A,FALSE,"Лист4"}</definedName>
    <definedName name="ууу" localSheetId="7" hidden="1">{#N/A,#N/A,FALSE,"Лист4"}</definedName>
    <definedName name="ууу" localSheetId="9" hidden="1">{#N/A,#N/A,FALSE,"Лист4"}</definedName>
    <definedName name="ууу" hidden="1">{#N/A,#N/A,FALSE,"Лист4"}</definedName>
    <definedName name="ууунну" localSheetId="4" hidden="1">{#N/A,#N/A,FALSE,"Лист4"}</definedName>
    <definedName name="ууунну" localSheetId="5" hidden="1">{#N/A,#N/A,FALSE,"Лист4"}</definedName>
    <definedName name="ууунну" localSheetId="6" hidden="1">{#N/A,#N/A,FALSE,"Лист4"}</definedName>
    <definedName name="ууунну" localSheetId="7" hidden="1">{#N/A,#N/A,FALSE,"Лист4"}</definedName>
    <definedName name="ууунну" localSheetId="9" hidden="1">{#N/A,#N/A,FALSE,"Лист4"}</definedName>
    <definedName name="ууунну" hidden="1">{#N/A,#N/A,FALSE,"Лист4"}</definedName>
    <definedName name="ууунууууу" localSheetId="4" hidden="1">{#N/A,#N/A,FALSE,"Лист4"}</definedName>
    <definedName name="ууунууууу" localSheetId="5" hidden="1">{#N/A,#N/A,FALSE,"Лист4"}</definedName>
    <definedName name="ууунууууу" localSheetId="6" hidden="1">{#N/A,#N/A,FALSE,"Лист4"}</definedName>
    <definedName name="ууунууууу" localSheetId="7" hidden="1">{#N/A,#N/A,FALSE,"Лист4"}</definedName>
    <definedName name="ууунууууу" localSheetId="9" hidden="1">{#N/A,#N/A,FALSE,"Лист4"}</definedName>
    <definedName name="ууунууууу" hidden="1">{#N/A,#N/A,FALSE,"Лист4"}</definedName>
    <definedName name="уууу" localSheetId="4" hidden="1">{#N/A,#N/A,FALSE,"Лист4"}</definedName>
    <definedName name="уууу" localSheetId="5" hidden="1">{#N/A,#N/A,FALSE,"Лист4"}</definedName>
    <definedName name="уууу" localSheetId="6" hidden="1">{#N/A,#N/A,FALSE,"Лист4"}</definedName>
    <definedName name="уууу" localSheetId="7" hidden="1">{#N/A,#N/A,FALSE,"Лист4"}</definedName>
    <definedName name="уууу" localSheetId="9" hidden="1">{#N/A,#N/A,FALSE,"Лист4"}</definedName>
    <definedName name="уууу" hidden="1">{#N/A,#N/A,FALSE,"Лист4"}</definedName>
    <definedName name="уууу32" localSheetId="4" hidden="1">{#N/A,#N/A,FALSE,"Лист4"}</definedName>
    <definedName name="уууу32" localSheetId="5" hidden="1">{#N/A,#N/A,FALSE,"Лист4"}</definedName>
    <definedName name="уууу32" localSheetId="6" hidden="1">{#N/A,#N/A,FALSE,"Лист4"}</definedName>
    <definedName name="уууу32" localSheetId="7" hidden="1">{#N/A,#N/A,FALSE,"Лист4"}</definedName>
    <definedName name="уууу32" localSheetId="9" hidden="1">{#N/A,#N/A,FALSE,"Лист4"}</definedName>
    <definedName name="уууу32" hidden="1">{#N/A,#N/A,FALSE,"Лист4"}</definedName>
    <definedName name="уууун" localSheetId="4" hidden="1">{#N/A,#N/A,FALSE,"Лист4"}</definedName>
    <definedName name="уууун" localSheetId="5" hidden="1">{#N/A,#N/A,FALSE,"Лист4"}</definedName>
    <definedName name="уууун" localSheetId="6" hidden="1">{#N/A,#N/A,FALSE,"Лист4"}</definedName>
    <definedName name="уууун" localSheetId="7" hidden="1">{#N/A,#N/A,FALSE,"Лист4"}</definedName>
    <definedName name="уууун" localSheetId="9" hidden="1">{#N/A,#N/A,FALSE,"Лист4"}</definedName>
    <definedName name="уууун" hidden="1">{#N/A,#N/A,FALSE,"Лист4"}</definedName>
    <definedName name="фф" localSheetId="4" hidden="1">{#N/A,#N/A,FALSE,"Лист4"}</definedName>
    <definedName name="фф" localSheetId="5" hidden="1">{#N/A,#N/A,FALSE,"Лист4"}</definedName>
    <definedName name="фф" localSheetId="6" hidden="1">{#N/A,#N/A,FALSE,"Лист4"}</definedName>
    <definedName name="фф" localSheetId="7" hidden="1">{#N/A,#N/A,FALSE,"Лист4"}</definedName>
    <definedName name="фф" localSheetId="9" hidden="1">{#N/A,#N/A,FALSE,"Лист4"}</definedName>
    <definedName name="фф" hidden="1">{#N/A,#N/A,FALSE,"Лист4"}</definedName>
    <definedName name="ффф" localSheetId="4" hidden="1">{#N/A,#N/A,FALSE,"Лист4"}</definedName>
    <definedName name="ффф" localSheetId="5" hidden="1">{#N/A,#N/A,FALSE,"Лист4"}</definedName>
    <definedName name="ффф" localSheetId="6" hidden="1">{#N/A,#N/A,FALSE,"Лист4"}</definedName>
    <definedName name="ффф" localSheetId="7" hidden="1">{#N/A,#N/A,FALSE,"Лист4"}</definedName>
    <definedName name="ффф" localSheetId="9" hidden="1">{#N/A,#N/A,FALSE,"Лист4"}</definedName>
    <definedName name="ффф" hidden="1">{#N/A,#N/A,FALSE,"Лист4"}</definedName>
    <definedName name="фффф" localSheetId="4" hidden="1">{#N/A,#N/A,FALSE,"Лист4"}</definedName>
    <definedName name="фффф" localSheetId="5" hidden="1">{#N/A,#N/A,FALSE,"Лист4"}</definedName>
    <definedName name="фффф" localSheetId="6" hidden="1">{#N/A,#N/A,FALSE,"Лист4"}</definedName>
    <definedName name="фффф" localSheetId="7" hidden="1">{#N/A,#N/A,FALSE,"Лист4"}</definedName>
    <definedName name="фффф" localSheetId="9" hidden="1">{#N/A,#N/A,FALSE,"Лист4"}</definedName>
    <definedName name="фффф" hidden="1">{#N/A,#N/A,FALSE,"Лист4"}</definedName>
    <definedName name="ффффф" localSheetId="4" hidden="1">{#N/A,#N/A,FALSE,"Лист4"}</definedName>
    <definedName name="ффффф" localSheetId="5" hidden="1">{#N/A,#N/A,FALSE,"Лист4"}</definedName>
    <definedName name="ффффф" localSheetId="6" hidden="1">{#N/A,#N/A,FALSE,"Лист4"}</definedName>
    <definedName name="ффффф" localSheetId="7" hidden="1">{#N/A,#N/A,FALSE,"Лист4"}</definedName>
    <definedName name="ффффф" localSheetId="9" hidden="1">{#N/A,#N/A,FALSE,"Лист4"}</definedName>
    <definedName name="ффффф" hidden="1">{#N/A,#N/A,FALSE,"Лист4"}</definedName>
    <definedName name="хз" localSheetId="4" hidden="1">{#N/A,#N/A,FALSE,"Лист4"}</definedName>
    <definedName name="хз" localSheetId="5" hidden="1">{#N/A,#N/A,FALSE,"Лист4"}</definedName>
    <definedName name="хз" localSheetId="6" hidden="1">{#N/A,#N/A,FALSE,"Лист4"}</definedName>
    <definedName name="хз" localSheetId="7" hidden="1">{#N/A,#N/A,FALSE,"Лист4"}</definedName>
    <definedName name="хз" localSheetId="9" hidden="1">{#N/A,#N/A,FALSE,"Лист4"}</definedName>
    <definedName name="хз" hidden="1">{#N/A,#N/A,FALSE,"Лист4"}</definedName>
    <definedName name="хїз" localSheetId="4" hidden="1">{#N/A,#N/A,FALSE,"Лист4"}</definedName>
    <definedName name="хїз" localSheetId="5" hidden="1">{#N/A,#N/A,FALSE,"Лист4"}</definedName>
    <definedName name="хїз" localSheetId="6" hidden="1">{#N/A,#N/A,FALSE,"Лист4"}</definedName>
    <definedName name="хїз" localSheetId="7" hidden="1">{#N/A,#N/A,FALSE,"Лист4"}</definedName>
    <definedName name="хїз" localSheetId="9" hidden="1">{#N/A,#N/A,FALSE,"Лист4"}</definedName>
    <definedName name="хїз" hidden="1">{#N/A,#N/A,FALSE,"Лист4"}</definedName>
    <definedName name="ххх" localSheetId="4" hidden="1">{#N/A,#N/A,FALSE,"Лист4"}</definedName>
    <definedName name="ххх" localSheetId="5" hidden="1">{#N/A,#N/A,FALSE,"Лист4"}</definedName>
    <definedName name="ххх" localSheetId="6" hidden="1">{#N/A,#N/A,FALSE,"Лист4"}</definedName>
    <definedName name="ххх" localSheetId="7" hidden="1">{#N/A,#N/A,FALSE,"Лист4"}</definedName>
    <definedName name="ххх" localSheetId="9" hidden="1">{#N/A,#N/A,FALSE,"Лист4"}</definedName>
    <definedName name="ххх" hidden="1">{#N/A,#N/A,FALSE,"Лист4"}</definedName>
    <definedName name="ц" localSheetId="4" hidden="1">{#N/A,#N/A,FALSE,"Лист4"}</definedName>
    <definedName name="ц" localSheetId="5" hidden="1">{#N/A,#N/A,FALSE,"Лист4"}</definedName>
    <definedName name="ц" localSheetId="6" hidden="1">{#N/A,#N/A,FALSE,"Лист4"}</definedName>
    <definedName name="ц" localSheetId="7" hidden="1">{#N/A,#N/A,FALSE,"Лист4"}</definedName>
    <definedName name="ц" localSheetId="9" hidden="1">{#N/A,#N/A,FALSE,"Лист4"}</definedName>
    <definedName name="ц" hidden="1">{#N/A,#N/A,FALSE,"Лист4"}</definedName>
    <definedName name="цва" localSheetId="4" hidden="1">{#N/A,#N/A,FALSE,"Лист4"}</definedName>
    <definedName name="цва" localSheetId="5" hidden="1">{#N/A,#N/A,FALSE,"Лист4"}</definedName>
    <definedName name="цва" localSheetId="6" hidden="1">{#N/A,#N/A,FALSE,"Лист4"}</definedName>
    <definedName name="цва" localSheetId="7" hidden="1">{#N/A,#N/A,FALSE,"Лист4"}</definedName>
    <definedName name="цва" localSheetId="9" hidden="1">{#N/A,#N/A,FALSE,"Лист4"}</definedName>
    <definedName name="цва" hidden="1">{#N/A,#N/A,FALSE,"Лист4"}</definedName>
    <definedName name="цекццецце" localSheetId="4" hidden="1">{#N/A,#N/A,FALSE,"Лист4"}</definedName>
    <definedName name="цекццецце" localSheetId="5" hidden="1">{#N/A,#N/A,FALSE,"Лист4"}</definedName>
    <definedName name="цекццецце" localSheetId="6" hidden="1">{#N/A,#N/A,FALSE,"Лист4"}</definedName>
    <definedName name="цекццецце" localSheetId="7" hidden="1">{#N/A,#N/A,FALSE,"Лист4"}</definedName>
    <definedName name="цекццецце" localSheetId="9" hidden="1">{#N/A,#N/A,FALSE,"Лист4"}</definedName>
    <definedName name="цекццецце" hidden="1">{#N/A,#N/A,FALSE,"Лист4"}</definedName>
    <definedName name="цеце" localSheetId="4" hidden="1">{#N/A,#N/A,FALSE,"Лист4"}</definedName>
    <definedName name="цеце" localSheetId="5" hidden="1">{#N/A,#N/A,FALSE,"Лист4"}</definedName>
    <definedName name="цеце" localSheetId="6" hidden="1">{#N/A,#N/A,FALSE,"Лист4"}</definedName>
    <definedName name="цеце" localSheetId="7" hidden="1">{#N/A,#N/A,FALSE,"Лист4"}</definedName>
    <definedName name="цеце" localSheetId="9" hidden="1">{#N/A,#N/A,FALSE,"Лист4"}</definedName>
    <definedName name="цеце" hidden="1">{#N/A,#N/A,FALSE,"Лист4"}</definedName>
    <definedName name="цецеце" localSheetId="4" hidden="1">{#N/A,#N/A,FALSE,"Лист4"}</definedName>
    <definedName name="цецеце" localSheetId="5" hidden="1">{#N/A,#N/A,FALSE,"Лист4"}</definedName>
    <definedName name="цецеце" localSheetId="6" hidden="1">{#N/A,#N/A,FALSE,"Лист4"}</definedName>
    <definedName name="цецеце" localSheetId="7" hidden="1">{#N/A,#N/A,FALSE,"Лист4"}</definedName>
    <definedName name="цецеце" localSheetId="9" hidden="1">{#N/A,#N/A,FALSE,"Лист4"}</definedName>
    <definedName name="цецеце" hidden="1">{#N/A,#N/A,FALSE,"Лист4"}</definedName>
    <definedName name="цук" localSheetId="4" hidden="1">{#N/A,#N/A,FALSE,"Лист4"}</definedName>
    <definedName name="цук" localSheetId="5" hidden="1">{#N/A,#N/A,FALSE,"Лист4"}</definedName>
    <definedName name="цук" localSheetId="6" hidden="1">{#N/A,#N/A,FALSE,"Лист4"}</definedName>
    <definedName name="цук" localSheetId="7" hidden="1">{#N/A,#N/A,FALSE,"Лист4"}</definedName>
    <definedName name="цук" localSheetId="9" hidden="1">{#N/A,#N/A,FALSE,"Лист4"}</definedName>
    <definedName name="цук" hidden="1">{#N/A,#N/A,FALSE,"Лист4"}</definedName>
    <definedName name="цуку" localSheetId="4" hidden="1">{#N/A,#N/A,FALSE,"Лист4"}</definedName>
    <definedName name="цуку" localSheetId="5" hidden="1">{#N/A,#N/A,FALSE,"Лист4"}</definedName>
    <definedName name="цуку" localSheetId="6" hidden="1">{#N/A,#N/A,FALSE,"Лист4"}</definedName>
    <definedName name="цуку" localSheetId="7" hidden="1">{#N/A,#N/A,FALSE,"Лист4"}</definedName>
    <definedName name="цуку" localSheetId="9" hidden="1">{#N/A,#N/A,FALSE,"Лист4"}</definedName>
    <definedName name="цуку" hidden="1">{#N/A,#N/A,FALSE,"Лист4"}</definedName>
    <definedName name="цууу" localSheetId="4" hidden="1">{#N/A,#N/A,FALSE,"Лист4"}</definedName>
    <definedName name="цууу" localSheetId="5" hidden="1">{#N/A,#N/A,FALSE,"Лист4"}</definedName>
    <definedName name="цууу" localSheetId="6" hidden="1">{#N/A,#N/A,FALSE,"Лист4"}</definedName>
    <definedName name="цууу" localSheetId="7" hidden="1">{#N/A,#N/A,FALSE,"Лист4"}</definedName>
    <definedName name="цууу" localSheetId="9" hidden="1">{#N/A,#N/A,FALSE,"Лист4"}</definedName>
    <definedName name="цууу" hidden="1">{#N/A,#N/A,FALSE,"Лист4"}</definedName>
    <definedName name="цц" localSheetId="4" hidden="1">{#N/A,#N/A,FALSE,"Лист4"}</definedName>
    <definedName name="цц" localSheetId="5" hidden="1">{#N/A,#N/A,FALSE,"Лист4"}</definedName>
    <definedName name="цц" localSheetId="6" hidden="1">{#N/A,#N/A,FALSE,"Лист4"}</definedName>
    <definedName name="цц" localSheetId="7" hidden="1">{#N/A,#N/A,FALSE,"Лист4"}</definedName>
    <definedName name="цц" localSheetId="9" hidden="1">{#N/A,#N/A,FALSE,"Лист4"}</definedName>
    <definedName name="цц" hidden="1">{#N/A,#N/A,FALSE,"Лист4"}</definedName>
    <definedName name="ццвва" localSheetId="4" hidden="1">{#N/A,#N/A,FALSE,"Лист4"}</definedName>
    <definedName name="ццвва" localSheetId="5" hidden="1">{#N/A,#N/A,FALSE,"Лист4"}</definedName>
    <definedName name="ццвва" localSheetId="6" hidden="1">{#N/A,#N/A,FALSE,"Лист4"}</definedName>
    <definedName name="ццвва" localSheetId="7" hidden="1">{#N/A,#N/A,FALSE,"Лист4"}</definedName>
    <definedName name="ццвва" localSheetId="9" hidden="1">{#N/A,#N/A,FALSE,"Лист4"}</definedName>
    <definedName name="ццвва" hidden="1">{#N/A,#N/A,FALSE,"Лист4"}</definedName>
    <definedName name="ццецц" localSheetId="4" hidden="1">{#N/A,#N/A,FALSE,"Лист4"}</definedName>
    <definedName name="ццецц" localSheetId="5" hidden="1">{#N/A,#N/A,FALSE,"Лист4"}</definedName>
    <definedName name="ццецц" localSheetId="6" hidden="1">{#N/A,#N/A,FALSE,"Лист4"}</definedName>
    <definedName name="ццецц" localSheetId="7" hidden="1">{#N/A,#N/A,FALSE,"Лист4"}</definedName>
    <definedName name="ццецц" localSheetId="9" hidden="1">{#N/A,#N/A,FALSE,"Лист4"}</definedName>
    <definedName name="ццецц" hidden="1">{#N/A,#N/A,FALSE,"Лист4"}</definedName>
    <definedName name="ццеццке" localSheetId="4" hidden="1">{#N/A,#N/A,FALSE,"Лист4"}</definedName>
    <definedName name="ццеццке" localSheetId="5" hidden="1">{#N/A,#N/A,FALSE,"Лист4"}</definedName>
    <definedName name="ццеццке" localSheetId="6" hidden="1">{#N/A,#N/A,FALSE,"Лист4"}</definedName>
    <definedName name="ццеццке" localSheetId="7" hidden="1">{#N/A,#N/A,FALSE,"Лист4"}</definedName>
    <definedName name="ццеццке" localSheetId="9" hidden="1">{#N/A,#N/A,FALSE,"Лист4"}</definedName>
    <definedName name="ццеццке" hidden="1">{#N/A,#N/A,FALSE,"Лист4"}</definedName>
    <definedName name="ццеццкевап" localSheetId="4" hidden="1">{#N/A,#N/A,FALSE,"Лист4"}</definedName>
    <definedName name="ццеццкевап" localSheetId="5" hidden="1">{#N/A,#N/A,FALSE,"Лист4"}</definedName>
    <definedName name="ццеццкевап" localSheetId="6" hidden="1">{#N/A,#N/A,FALSE,"Лист4"}</definedName>
    <definedName name="ццеццкевап" localSheetId="7" hidden="1">{#N/A,#N/A,FALSE,"Лист4"}</definedName>
    <definedName name="ццеццкевап" localSheetId="9" hidden="1">{#N/A,#N/A,FALSE,"Лист4"}</definedName>
    <definedName name="ццеццкевап" hidden="1">{#N/A,#N/A,FALSE,"Лист4"}</definedName>
    <definedName name="ццке" localSheetId="4" hidden="1">{#N/A,#N/A,FALSE,"Лист4"}</definedName>
    <definedName name="ццке" localSheetId="5" hidden="1">{#N/A,#N/A,FALSE,"Лист4"}</definedName>
    <definedName name="ццке" localSheetId="6" hidden="1">{#N/A,#N/A,FALSE,"Лист4"}</definedName>
    <definedName name="ццке" localSheetId="7" hidden="1">{#N/A,#N/A,FALSE,"Лист4"}</definedName>
    <definedName name="ццке" localSheetId="9" hidden="1">{#N/A,#N/A,FALSE,"Лист4"}</definedName>
    <definedName name="ццке" hidden="1">{#N/A,#N/A,FALSE,"Лист4"}</definedName>
    <definedName name="ццук" localSheetId="4" hidden="1">{#N/A,#N/A,FALSE,"Лист4"}</definedName>
    <definedName name="ццук" localSheetId="5" hidden="1">{#N/A,#N/A,FALSE,"Лист4"}</definedName>
    <definedName name="ццук" localSheetId="6" hidden="1">{#N/A,#N/A,FALSE,"Лист4"}</definedName>
    <definedName name="ццук" localSheetId="7" hidden="1">{#N/A,#N/A,FALSE,"Лист4"}</definedName>
    <definedName name="ццук" localSheetId="9" hidden="1">{#N/A,#N/A,FALSE,"Лист4"}</definedName>
    <definedName name="ццук" hidden="1">{#N/A,#N/A,FALSE,"Лист4"}</definedName>
    <definedName name="цццецц" localSheetId="4" hidden="1">{#N/A,#N/A,FALSE,"Лист4"}</definedName>
    <definedName name="цццецц" localSheetId="5" hidden="1">{#N/A,#N/A,FALSE,"Лист4"}</definedName>
    <definedName name="цццецц" localSheetId="6" hidden="1">{#N/A,#N/A,FALSE,"Лист4"}</definedName>
    <definedName name="цццецц" localSheetId="7" hidden="1">{#N/A,#N/A,FALSE,"Лист4"}</definedName>
    <definedName name="цццецц" localSheetId="9" hidden="1">{#N/A,#N/A,FALSE,"Лист4"}</definedName>
    <definedName name="цццецц" hidden="1">{#N/A,#N/A,FALSE,"Лист4"}</definedName>
    <definedName name="цццкеец" localSheetId="4" hidden="1">{#N/A,#N/A,FALSE,"Лист4"}</definedName>
    <definedName name="цццкеец" localSheetId="5" hidden="1">{#N/A,#N/A,FALSE,"Лист4"}</definedName>
    <definedName name="цццкеец" localSheetId="6" hidden="1">{#N/A,#N/A,FALSE,"Лист4"}</definedName>
    <definedName name="цццкеец" localSheetId="7" hidden="1">{#N/A,#N/A,FALSE,"Лист4"}</definedName>
    <definedName name="цццкеец" localSheetId="9" hidden="1">{#N/A,#N/A,FALSE,"Лист4"}</definedName>
    <definedName name="цццкеец" hidden="1">{#N/A,#N/A,FALSE,"Лист4"}</definedName>
    <definedName name="цццц" localSheetId="4" hidden="1">{#N/A,#N/A,FALSE,"Лист4"}</definedName>
    <definedName name="цццц" localSheetId="5" hidden="1">{#N/A,#N/A,FALSE,"Лист4"}</definedName>
    <definedName name="цццц" localSheetId="6" hidden="1">{#N/A,#N/A,FALSE,"Лист4"}</definedName>
    <definedName name="цццц" localSheetId="7" hidden="1">{#N/A,#N/A,FALSE,"Лист4"}</definedName>
    <definedName name="цццц" localSheetId="9" hidden="1">{#N/A,#N/A,FALSE,"Лист4"}</definedName>
    <definedName name="цццц" hidden="1">{#N/A,#N/A,FALSE,"Лист4"}</definedName>
    <definedName name="ццццкц" localSheetId="4" hidden="1">{#N/A,#N/A,FALSE,"Лист4"}</definedName>
    <definedName name="ццццкц" localSheetId="5" hidden="1">{#N/A,#N/A,FALSE,"Лист4"}</definedName>
    <definedName name="ццццкц" localSheetId="6" hidden="1">{#N/A,#N/A,FALSE,"Лист4"}</definedName>
    <definedName name="ццццкц" localSheetId="7" hidden="1">{#N/A,#N/A,FALSE,"Лист4"}</definedName>
    <definedName name="ццццкц" localSheetId="9" hidden="1">{#N/A,#N/A,FALSE,"Лист4"}</definedName>
    <definedName name="ццццкц" hidden="1">{#N/A,#N/A,FALSE,"Лист4"}</definedName>
    <definedName name="ццццц" localSheetId="4" hidden="1">{#N/A,#N/A,FALSE,"Лист4"}</definedName>
    <definedName name="ццццц" localSheetId="5" hidden="1">{#N/A,#N/A,FALSE,"Лист4"}</definedName>
    <definedName name="ццццц" localSheetId="6" hidden="1">{#N/A,#N/A,FALSE,"Лист4"}</definedName>
    <definedName name="ццццц" localSheetId="7" hidden="1">{#N/A,#N/A,FALSE,"Лист4"}</definedName>
    <definedName name="ццццц" localSheetId="9" hidden="1">{#N/A,#N/A,FALSE,"Лист4"}</definedName>
    <definedName name="ццццц" hidden="1">{#N/A,#N/A,FALSE,"Лист4"}</definedName>
    <definedName name="цццццц" localSheetId="4" hidden="1">{#N/A,#N/A,FALSE,"Лист4"}</definedName>
    <definedName name="цццццц" localSheetId="5" hidden="1">{#N/A,#N/A,FALSE,"Лист4"}</definedName>
    <definedName name="цццццц" localSheetId="6" hidden="1">{#N/A,#N/A,FALSE,"Лист4"}</definedName>
    <definedName name="цццццц" localSheetId="7" hidden="1">{#N/A,#N/A,FALSE,"Лист4"}</definedName>
    <definedName name="цццццц" localSheetId="9" hidden="1">{#N/A,#N/A,FALSE,"Лист4"}</definedName>
    <definedName name="цццццц" hidden="1">{#N/A,#N/A,FALSE,"Лист4"}</definedName>
    <definedName name="чву" localSheetId="4" hidden="1">{#N/A,#N/A,FALSE,"Лист4"}</definedName>
    <definedName name="чву" localSheetId="5" hidden="1">{#N/A,#N/A,FALSE,"Лист4"}</definedName>
    <definedName name="чву" localSheetId="6" hidden="1">{#N/A,#N/A,FALSE,"Лист4"}</definedName>
    <definedName name="чву" localSheetId="7" hidden="1">{#N/A,#N/A,FALSE,"Лист4"}</definedName>
    <definedName name="чву" localSheetId="9" hidden="1">{#N/A,#N/A,FALSE,"Лист4"}</definedName>
    <definedName name="чву" hidden="1">{#N/A,#N/A,FALSE,"Лист4"}</definedName>
    <definedName name="чч" localSheetId="4" hidden="1">{#N/A,#N/A,FALSE,"Лист4"}</definedName>
    <definedName name="чч" localSheetId="5" hidden="1">{#N/A,#N/A,FALSE,"Лист4"}</definedName>
    <definedName name="чч" localSheetId="6" hidden="1">{#N/A,#N/A,FALSE,"Лист4"}</definedName>
    <definedName name="чч" localSheetId="7" hidden="1">{#N/A,#N/A,FALSE,"Лист4"}</definedName>
    <definedName name="чч" localSheetId="9" hidden="1">{#N/A,#N/A,FALSE,"Лист4"}</definedName>
    <definedName name="чч" hidden="1">{#N/A,#N/A,FALSE,"Лист4"}</definedName>
    <definedName name="ччч" localSheetId="4" hidden="1">{#N/A,#N/A,FALSE,"Лист4"}</definedName>
    <definedName name="ччч" localSheetId="5" hidden="1">{#N/A,#N/A,FALSE,"Лист4"}</definedName>
    <definedName name="ччч" localSheetId="6" hidden="1">{#N/A,#N/A,FALSE,"Лист4"}</definedName>
    <definedName name="ччч" localSheetId="7" hidden="1">{#N/A,#N/A,FALSE,"Лист4"}</definedName>
    <definedName name="ччч" localSheetId="9" hidden="1">{#N/A,#N/A,FALSE,"Лист4"}</definedName>
    <definedName name="ччч" hidden="1">{#N/A,#N/A,FALSE,"Лист4"}</definedName>
    <definedName name="шш" localSheetId="4" hidden="1">{#N/A,#N/A,FALSE,"Лист4"}</definedName>
    <definedName name="шш" localSheetId="5" hidden="1">{#N/A,#N/A,FALSE,"Лист4"}</definedName>
    <definedName name="шш" localSheetId="6" hidden="1">{#N/A,#N/A,FALSE,"Лист4"}</definedName>
    <definedName name="шш" localSheetId="7" hidden="1">{#N/A,#N/A,FALSE,"Лист4"}</definedName>
    <definedName name="шш" localSheetId="9" hidden="1">{#N/A,#N/A,FALSE,"Лист4"}</definedName>
    <definedName name="шш" hidden="1">{#N/A,#N/A,FALSE,"Лист4"}</definedName>
    <definedName name="шшшш" localSheetId="4" hidden="1">{#N/A,#N/A,FALSE,"Лист4"}</definedName>
    <definedName name="шшшш" localSheetId="5" hidden="1">{#N/A,#N/A,FALSE,"Лист4"}</definedName>
    <definedName name="шшшш" localSheetId="6" hidden="1">{#N/A,#N/A,FALSE,"Лист4"}</definedName>
    <definedName name="шшшш" localSheetId="7" hidden="1">{#N/A,#N/A,FALSE,"Лист4"}</definedName>
    <definedName name="шшшш" localSheetId="9" hidden="1">{#N/A,#N/A,FALSE,"Лист4"}</definedName>
    <definedName name="шшшш" hidden="1">{#N/A,#N/A,FALSE,"Лист4"}</definedName>
    <definedName name="щщ" localSheetId="0">#REF!</definedName>
    <definedName name="щщ" localSheetId="1">#REF!</definedName>
    <definedName name="щщ" localSheetId="2">#REF!</definedName>
    <definedName name="щщ" localSheetId="4">#REF!</definedName>
    <definedName name="щщ" localSheetId="5">#REF!</definedName>
    <definedName name="щщ" localSheetId="6" hidden="1">{#N/A,#N/A,FALSE,"Лист4"}</definedName>
    <definedName name="щщ" localSheetId="7" hidden="1">{#N/A,#N/A,FALSE,"Лист4"}</definedName>
    <definedName name="щщ" localSheetId="8">#REF!</definedName>
    <definedName name="щщ" localSheetId="9">#REF!</definedName>
    <definedName name="щщ">#REF!</definedName>
    <definedName name="щщщ" localSheetId="4" hidden="1">{#N/A,#N/A,FALSE,"Лист4"}</definedName>
    <definedName name="щщщ" localSheetId="5" hidden="1">{#N/A,#N/A,FALSE,"Лист4"}</definedName>
    <definedName name="щщщ" localSheetId="6" hidden="1">{#N/A,#N/A,FALSE,"Лист4"}</definedName>
    <definedName name="щщщ" localSheetId="7" hidden="1">{#N/A,#N/A,FALSE,"Лист4"}</definedName>
    <definedName name="щщщ" localSheetId="9" hidden="1">{#N/A,#N/A,FALSE,"Лист4"}</definedName>
    <definedName name="щщщ" hidden="1">{#N/A,#N/A,FALSE,"Лист4"}</definedName>
    <definedName name="щщщшг" localSheetId="4" hidden="1">{#N/A,#N/A,FALSE,"Лист4"}</definedName>
    <definedName name="щщщшг" localSheetId="5" hidden="1">{#N/A,#N/A,FALSE,"Лист4"}</definedName>
    <definedName name="щщщшг" localSheetId="6" hidden="1">{#N/A,#N/A,FALSE,"Лист4"}</definedName>
    <definedName name="щщщшг" localSheetId="7" hidden="1">{#N/A,#N/A,FALSE,"Лист4"}</definedName>
    <definedName name="щщщшг" localSheetId="9" hidden="1">{#N/A,#N/A,FALSE,"Лист4"}</definedName>
    <definedName name="щщщшг" hidden="1">{#N/A,#N/A,FALSE,"Лист4"}</definedName>
    <definedName name="юю" localSheetId="4" hidden="1">{#N/A,#N/A,FALSE,"Лист4"}</definedName>
    <definedName name="юю" localSheetId="5" hidden="1">{#N/A,#N/A,FALSE,"Лист4"}</definedName>
    <definedName name="юю" localSheetId="6" hidden="1">{#N/A,#N/A,FALSE,"Лист4"}</definedName>
    <definedName name="юю" localSheetId="7" hidden="1">{#N/A,#N/A,FALSE,"Лист4"}</definedName>
    <definedName name="юю" localSheetId="9" hidden="1">{#N/A,#N/A,FALSE,"Лист4"}</definedName>
    <definedName name="юю" hidden="1">{#N/A,#N/A,FALSE,"Лист4"}</definedName>
    <definedName name="ююю" localSheetId="4" hidden="1">{#N/A,#N/A,FALSE,"Лист4"}</definedName>
    <definedName name="ююю" localSheetId="5" hidden="1">{#N/A,#N/A,FALSE,"Лист4"}</definedName>
    <definedName name="ююю" localSheetId="6" hidden="1">{#N/A,#N/A,FALSE,"Лист4"}</definedName>
    <definedName name="ююю" localSheetId="7" hidden="1">{#N/A,#N/A,FALSE,"Лист4"}</definedName>
    <definedName name="ююю" localSheetId="9" hidden="1">{#N/A,#N/A,FALSE,"Лист4"}</definedName>
    <definedName name="ююю" hidden="1">{#N/A,#N/A,FALSE,"Лист4"}</definedName>
    <definedName name="яяя" localSheetId="4" hidden="1">{#N/A,#N/A,FALSE,"Лист4"}</definedName>
    <definedName name="яяя" localSheetId="5" hidden="1">{#N/A,#N/A,FALSE,"Лист4"}</definedName>
    <definedName name="яяя" localSheetId="6" hidden="1">{#N/A,#N/A,FALSE,"Лист4"}</definedName>
    <definedName name="яяя" localSheetId="7" hidden="1">{#N/A,#N/A,FALSE,"Лист4"}</definedName>
    <definedName name="яяя" localSheetId="9" hidden="1">{#N/A,#N/A,FALSE,"Лист4"}</definedName>
    <definedName name="яяя" hidden="1">{#N/A,#N/A,FALSE,"Лист4"}</definedName>
    <definedName name="яяяя" localSheetId="4" hidden="1">{#N/A,#N/A,FALSE,"Лист4"}</definedName>
    <definedName name="яяяя" localSheetId="5" hidden="1">{#N/A,#N/A,FALSE,"Лист4"}</definedName>
    <definedName name="яяяя" localSheetId="6" hidden="1">{#N/A,#N/A,FALSE,"Лист4"}</definedName>
    <definedName name="яяяя" localSheetId="7" hidden="1">{#N/A,#N/A,FALSE,"Лист4"}</definedName>
    <definedName name="яяяя" localSheetId="9" hidden="1">{#N/A,#N/A,FALSE,"Лист4"}</definedName>
    <definedName name="яяяя" hidden="1">{#N/A,#N/A,FALSE,"Лист4"}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3" i="68" l="1"/>
  <c r="N43" i="68"/>
  <c r="M43" i="68"/>
  <c r="L43" i="68"/>
  <c r="K42" i="68"/>
  <c r="K43" i="68" s="1"/>
  <c r="J42" i="68"/>
  <c r="J43" i="68" s="1"/>
  <c r="O41" i="68"/>
  <c r="N41" i="68"/>
  <c r="M41" i="68"/>
  <c r="L41" i="68"/>
  <c r="K41" i="68"/>
  <c r="J41" i="68"/>
  <c r="O39" i="68"/>
  <c r="N39" i="68"/>
  <c r="M39" i="68"/>
  <c r="L39" i="68"/>
  <c r="K39" i="68"/>
  <c r="J38" i="68"/>
  <c r="J39" i="68" s="1"/>
  <c r="O37" i="68"/>
  <c r="O29" i="68" s="1"/>
  <c r="N37" i="68"/>
  <c r="N29" i="68" s="1"/>
  <c r="M37" i="68"/>
  <c r="M29" i="68" s="1"/>
  <c r="L37" i="68"/>
  <c r="L29" i="68" s="1"/>
  <c r="K37" i="68"/>
  <c r="K29" i="68" s="1"/>
  <c r="J36" i="68"/>
  <c r="J37" i="68" s="1"/>
  <c r="J35" i="68"/>
  <c r="J34" i="68"/>
  <c r="O33" i="68"/>
  <c r="N33" i="68"/>
  <c r="M33" i="68"/>
  <c r="L33" i="68"/>
  <c r="K33" i="68"/>
  <c r="J33" i="68"/>
  <c r="J32" i="68"/>
  <c r="J31" i="68"/>
  <c r="J30" i="68" s="1"/>
  <c r="O30" i="68"/>
  <c r="N30" i="68"/>
  <c r="M30" i="68"/>
  <c r="L30" i="68"/>
  <c r="K30" i="68"/>
  <c r="O28" i="68"/>
  <c r="N28" i="68"/>
  <c r="N24" i="68" s="1"/>
  <c r="M28" i="68"/>
  <c r="M24" i="68" s="1"/>
  <c r="L28" i="68"/>
  <c r="L24" i="68" s="1"/>
  <c r="K28" i="68"/>
  <c r="K24" i="68" s="1"/>
  <c r="J27" i="68"/>
  <c r="J28" i="68" s="1"/>
  <c r="O26" i="68"/>
  <c r="O24" i="68" s="1"/>
  <c r="N26" i="68"/>
  <c r="M26" i="68"/>
  <c r="L26" i="68"/>
  <c r="K26" i="68"/>
  <c r="J25" i="68"/>
  <c r="J26" i="68" s="1"/>
  <c r="O23" i="68"/>
  <c r="N23" i="68"/>
  <c r="M23" i="68"/>
  <c r="M9" i="68" s="1"/>
  <c r="L23" i="68"/>
  <c r="K23" i="68"/>
  <c r="J23" i="68"/>
  <c r="J22" i="68"/>
  <c r="O21" i="68"/>
  <c r="N21" i="68"/>
  <c r="M21" i="68"/>
  <c r="L21" i="68"/>
  <c r="K21" i="68"/>
  <c r="J20" i="68"/>
  <c r="J21" i="68" s="1"/>
  <c r="L19" i="68"/>
  <c r="L17" i="68" s="1"/>
  <c r="J19" i="68"/>
  <c r="J18" i="68"/>
  <c r="J17" i="68" s="1"/>
  <c r="O17" i="68"/>
  <c r="N17" i="68"/>
  <c r="M17" i="68"/>
  <c r="K17" i="68"/>
  <c r="J16" i="68"/>
  <c r="J15" i="68"/>
  <c r="O14" i="68"/>
  <c r="N14" i="68"/>
  <c r="M14" i="68"/>
  <c r="L14" i="68"/>
  <c r="K14" i="68"/>
  <c r="J14" i="68"/>
  <c r="O13" i="68"/>
  <c r="O9" i="68" s="1"/>
  <c r="O44" i="68" s="1"/>
  <c r="N13" i="68"/>
  <c r="N9" i="68" s="1"/>
  <c r="L13" i="68"/>
  <c r="L9" i="68" s="1"/>
  <c r="K13" i="68"/>
  <c r="K9" i="68" s="1"/>
  <c r="J13" i="68"/>
  <c r="O12" i="68"/>
  <c r="N12" i="68"/>
  <c r="L12" i="68"/>
  <c r="K12" i="68"/>
  <c r="J12" i="68"/>
  <c r="M44" i="68" l="1"/>
  <c r="J9" i="68"/>
  <c r="K44" i="68"/>
  <c r="J24" i="68"/>
  <c r="L44" i="68"/>
  <c r="N44" i="68"/>
  <c r="J29" i="68"/>
  <c r="J44" i="68" l="1"/>
  <c r="D14" i="58" l="1"/>
  <c r="J20" i="53"/>
  <c r="J35" i="65"/>
  <c r="J55" i="65" l="1"/>
  <c r="K10" i="65" l="1"/>
  <c r="L10" i="65"/>
  <c r="M10" i="65"/>
  <c r="N10" i="65"/>
  <c r="O10" i="65"/>
  <c r="J10" i="65"/>
  <c r="K12" i="65"/>
  <c r="L12" i="65"/>
  <c r="M12" i="65"/>
  <c r="N12" i="65"/>
  <c r="O12" i="65"/>
  <c r="J12" i="65"/>
  <c r="K14" i="65"/>
  <c r="L14" i="65"/>
  <c r="M14" i="65"/>
  <c r="N14" i="65"/>
  <c r="O14" i="65"/>
  <c r="J14" i="65"/>
  <c r="K16" i="65"/>
  <c r="L16" i="65"/>
  <c r="M16" i="65"/>
  <c r="N16" i="65"/>
  <c r="O16" i="65"/>
  <c r="J16" i="65"/>
  <c r="K18" i="65"/>
  <c r="L18" i="65"/>
  <c r="M18" i="65"/>
  <c r="N18" i="65"/>
  <c r="O18" i="65"/>
  <c r="J18" i="65"/>
  <c r="K20" i="65"/>
  <c r="L20" i="65"/>
  <c r="M20" i="65"/>
  <c r="N20" i="65"/>
  <c r="O20" i="65"/>
  <c r="J20" i="65"/>
  <c r="K22" i="65"/>
  <c r="L22" i="65"/>
  <c r="M22" i="65"/>
  <c r="N22" i="65"/>
  <c r="O22" i="65"/>
  <c r="J22" i="65"/>
  <c r="J23" i="65"/>
  <c r="K25" i="65"/>
  <c r="L25" i="65"/>
  <c r="M25" i="65"/>
  <c r="N25" i="65"/>
  <c r="O25" i="65"/>
  <c r="J25" i="65"/>
  <c r="K27" i="65"/>
  <c r="L27" i="65"/>
  <c r="M27" i="65"/>
  <c r="N27" i="65"/>
  <c r="O27" i="65"/>
  <c r="J27" i="65"/>
  <c r="K30" i="65"/>
  <c r="K29" i="65" s="1"/>
  <c r="L30" i="65"/>
  <c r="M30" i="65"/>
  <c r="N30" i="65"/>
  <c r="O30" i="65"/>
  <c r="J30" i="65"/>
  <c r="J29" i="65" s="1"/>
  <c r="K33" i="65"/>
  <c r="L33" i="65"/>
  <c r="M33" i="65"/>
  <c r="N33" i="65"/>
  <c r="N32" i="65" s="1"/>
  <c r="O33" i="65"/>
  <c r="O32" i="65" s="1"/>
  <c r="J33" i="65"/>
  <c r="K36" i="65"/>
  <c r="L36" i="65"/>
  <c r="M36" i="65"/>
  <c r="N36" i="65"/>
  <c r="O36" i="65"/>
  <c r="J36" i="65"/>
  <c r="K38" i="65"/>
  <c r="L38" i="65"/>
  <c r="M38" i="65"/>
  <c r="N38" i="65"/>
  <c r="O38" i="65"/>
  <c r="J38" i="65"/>
  <c r="K41" i="65"/>
  <c r="L41" i="65"/>
  <c r="M41" i="65"/>
  <c r="N41" i="65"/>
  <c r="O41" i="65"/>
  <c r="J41" i="65"/>
  <c r="K43" i="65"/>
  <c r="L43" i="65"/>
  <c r="M43" i="65"/>
  <c r="N43" i="65"/>
  <c r="O43" i="65"/>
  <c r="J43" i="65"/>
  <c r="K45" i="65"/>
  <c r="L45" i="65"/>
  <c r="M45" i="65"/>
  <c r="N45" i="65"/>
  <c r="O45" i="65"/>
  <c r="J45" i="65"/>
  <c r="K48" i="65"/>
  <c r="L48" i="65"/>
  <c r="M48" i="65"/>
  <c r="N48" i="65"/>
  <c r="O48" i="65"/>
  <c r="J48" i="65"/>
  <c r="K51" i="65"/>
  <c r="L51" i="65"/>
  <c r="M51" i="65"/>
  <c r="N51" i="65"/>
  <c r="O51" i="65"/>
  <c r="J51" i="65"/>
  <c r="K53" i="65"/>
  <c r="L53" i="65"/>
  <c r="M53" i="65"/>
  <c r="N53" i="65"/>
  <c r="O53" i="65"/>
  <c r="O50" i="65" s="1"/>
  <c r="J53" i="65"/>
  <c r="J50" i="65"/>
  <c r="K32" i="65"/>
  <c r="L32" i="65"/>
  <c r="M32" i="65"/>
  <c r="J32" i="65"/>
  <c r="L29" i="65"/>
  <c r="M29" i="65"/>
  <c r="N29" i="65"/>
  <c r="O29" i="65"/>
  <c r="J14" i="67"/>
  <c r="G21" i="59"/>
  <c r="J9" i="65" l="1"/>
  <c r="O9" i="65"/>
  <c r="N9" i="65"/>
  <c r="M9" i="65"/>
  <c r="L9" i="65"/>
  <c r="K9" i="65"/>
  <c r="K35" i="65"/>
  <c r="O35" i="65"/>
  <c r="L35" i="65"/>
  <c r="N35" i="65"/>
  <c r="M35" i="65"/>
  <c r="K50" i="65"/>
  <c r="N50" i="65"/>
  <c r="M50" i="65"/>
  <c r="L50" i="65"/>
  <c r="D25" i="50"/>
  <c r="C28" i="50"/>
  <c r="D27" i="50"/>
  <c r="C27" i="50" s="1"/>
  <c r="D26" i="50"/>
  <c r="C26" i="50"/>
  <c r="C25" i="50" s="1"/>
  <c r="O55" i="65" l="1"/>
  <c r="K55" i="65"/>
  <c r="L55" i="65"/>
  <c r="M55" i="65"/>
  <c r="N55" i="65"/>
  <c r="D30" i="50"/>
  <c r="F36" i="54"/>
  <c r="H80" i="54"/>
  <c r="F82" i="54"/>
  <c r="E32" i="53"/>
  <c r="C39" i="50"/>
  <c r="D38" i="50"/>
  <c r="E38" i="50"/>
  <c r="F38" i="50"/>
  <c r="I30" i="54"/>
  <c r="I38" i="53"/>
  <c r="O64" i="54"/>
  <c r="E54" i="53"/>
  <c r="I48" i="54"/>
  <c r="F48" i="54"/>
  <c r="F45" i="54"/>
  <c r="F43" i="54"/>
  <c r="F42" i="54"/>
  <c r="I38" i="54"/>
  <c r="F38" i="54"/>
  <c r="O37" i="54"/>
  <c r="I36" i="54"/>
  <c r="O35" i="54"/>
  <c r="F33" i="54"/>
  <c r="O31" i="54"/>
  <c r="I29" i="54"/>
  <c r="F29" i="54"/>
  <c r="I28" i="54"/>
  <c r="I27" i="54"/>
  <c r="F22" i="54"/>
  <c r="F19" i="54"/>
  <c r="F18" i="54"/>
  <c r="I18" i="54"/>
  <c r="E96" i="54"/>
  <c r="I80" i="54"/>
  <c r="F80" i="54"/>
  <c r="I75" i="54"/>
  <c r="F75" i="54"/>
  <c r="H53" i="54"/>
  <c r="F52" i="54"/>
  <c r="H52" i="54"/>
  <c r="I52" i="54"/>
  <c r="F53" i="54"/>
  <c r="F56" i="54"/>
  <c r="O59" i="54"/>
  <c r="O60" i="54"/>
  <c r="J63" i="54"/>
  <c r="E63" i="54"/>
  <c r="P63" i="54" s="1"/>
  <c r="K62" i="54"/>
  <c r="J62" i="54"/>
  <c r="E62" i="54"/>
  <c r="J76" i="54"/>
  <c r="E76" i="54"/>
  <c r="L41" i="54"/>
  <c r="P62" i="54" l="1"/>
  <c r="C38" i="50"/>
  <c r="J54" i="53"/>
  <c r="P54" i="53" s="1"/>
  <c r="K54" i="53"/>
  <c r="P76" i="54"/>
  <c r="F49" i="53"/>
  <c r="G49" i="53"/>
  <c r="H49" i="53"/>
  <c r="I49" i="53"/>
  <c r="L49" i="53"/>
  <c r="M49" i="53"/>
  <c r="N49" i="53"/>
  <c r="O49" i="53"/>
  <c r="J55" i="53"/>
  <c r="E55" i="53"/>
  <c r="F62" i="53"/>
  <c r="G62" i="53"/>
  <c r="H62" i="53"/>
  <c r="I62" i="53"/>
  <c r="K62" i="53"/>
  <c r="M62" i="53"/>
  <c r="N62" i="53"/>
  <c r="O62" i="53"/>
  <c r="G66" i="53"/>
  <c r="H66" i="53"/>
  <c r="I66" i="53"/>
  <c r="L66" i="53"/>
  <c r="M66" i="53"/>
  <c r="N66" i="53"/>
  <c r="O66" i="53"/>
  <c r="L63" i="53"/>
  <c r="J63" i="53" s="1"/>
  <c r="E63" i="53"/>
  <c r="J70" i="53"/>
  <c r="E70" i="53"/>
  <c r="P70" i="53" l="1"/>
  <c r="L62" i="53"/>
  <c r="P55" i="53"/>
  <c r="P63" i="53"/>
  <c r="F33" i="53"/>
  <c r="F37" i="53"/>
  <c r="E37" i="53" s="1"/>
  <c r="P76" i="53" l="1"/>
  <c r="H38" i="59"/>
  <c r="I38" i="59"/>
  <c r="G41" i="59"/>
  <c r="D14" i="64"/>
  <c r="E14" i="64"/>
  <c r="F14" i="64"/>
  <c r="D13" i="64"/>
  <c r="E13" i="64"/>
  <c r="F13" i="64"/>
  <c r="C14" i="64"/>
  <c r="C21" i="64"/>
  <c r="C17" i="64"/>
  <c r="F17" i="64" s="1"/>
  <c r="C16" i="64"/>
  <c r="F16" i="64" s="1"/>
  <c r="H12" i="59" l="1"/>
  <c r="I12" i="59"/>
  <c r="G36" i="59"/>
  <c r="G32" i="59"/>
  <c r="J28" i="59"/>
  <c r="G28" i="59"/>
  <c r="G27" i="59"/>
  <c r="G25" i="59"/>
  <c r="G18" i="59"/>
  <c r="G17" i="59"/>
  <c r="H20" i="57" l="1"/>
  <c r="E13" i="67"/>
  <c r="K50" i="53"/>
  <c r="J50" i="53"/>
  <c r="E50" i="53"/>
  <c r="H44" i="59"/>
  <c r="J73" i="53"/>
  <c r="E73" i="53"/>
  <c r="K42" i="53"/>
  <c r="J42" i="53" s="1"/>
  <c r="E42" i="53"/>
  <c r="E41" i="53"/>
  <c r="P41" i="53" s="1"/>
  <c r="J40" i="53"/>
  <c r="E40" i="53"/>
  <c r="P40" i="53" l="1"/>
  <c r="P42" i="53"/>
  <c r="P73" i="53"/>
  <c r="P50" i="53"/>
  <c r="C30" i="50" l="1"/>
  <c r="D29" i="50"/>
  <c r="C29" i="50"/>
  <c r="C14" i="50"/>
  <c r="D21" i="50"/>
  <c r="D12" i="50"/>
  <c r="C15" i="50"/>
  <c r="G26" i="59"/>
  <c r="D43" i="50"/>
  <c r="E43" i="50"/>
  <c r="F43" i="50"/>
  <c r="C46" i="50"/>
  <c r="J28" i="53"/>
  <c r="J27" i="53" s="1"/>
  <c r="J26" i="53" s="1"/>
  <c r="J25" i="53" s="1"/>
  <c r="E28" i="53"/>
  <c r="E27" i="53" s="1"/>
  <c r="E26" i="53" s="1"/>
  <c r="E25" i="53" s="1"/>
  <c r="O27" i="53"/>
  <c r="O26" i="53" s="1"/>
  <c r="O25" i="53" s="1"/>
  <c r="N27" i="53"/>
  <c r="N26" i="53" s="1"/>
  <c r="N25" i="53" s="1"/>
  <c r="M27" i="53"/>
  <c r="M26" i="53" s="1"/>
  <c r="M25" i="53" s="1"/>
  <c r="L27" i="53"/>
  <c r="L26" i="53" s="1"/>
  <c r="L25" i="53" s="1"/>
  <c r="K27" i="53"/>
  <c r="K26" i="53" s="1"/>
  <c r="K25" i="53" s="1"/>
  <c r="I27" i="53"/>
  <c r="I26" i="53" s="1"/>
  <c r="I25" i="53" s="1"/>
  <c r="H27" i="53"/>
  <c r="H26" i="53" s="1"/>
  <c r="H25" i="53" s="1"/>
  <c r="G27" i="53"/>
  <c r="G26" i="53" s="1"/>
  <c r="G25" i="53" s="1"/>
  <c r="F27" i="53"/>
  <c r="F26" i="53" s="1"/>
  <c r="F25" i="53" s="1"/>
  <c r="P28" i="53" l="1"/>
  <c r="P27" i="53" s="1"/>
  <c r="P26" i="53" s="1"/>
  <c r="P25" i="53" s="1"/>
  <c r="G33" i="59"/>
  <c r="E81" i="53" l="1"/>
  <c r="P81" i="53" s="1"/>
  <c r="E80" i="53"/>
  <c r="E79" i="53" s="1"/>
  <c r="E78" i="53" s="1"/>
  <c r="E77" i="53" s="1"/>
  <c r="O79" i="53"/>
  <c r="O78" i="53" s="1"/>
  <c r="O77" i="53" s="1"/>
  <c r="N79" i="53"/>
  <c r="N78" i="53" s="1"/>
  <c r="N77" i="53" s="1"/>
  <c r="M79" i="53"/>
  <c r="M78" i="53" s="1"/>
  <c r="M77" i="53" s="1"/>
  <c r="L79" i="53"/>
  <c r="L78" i="53" s="1"/>
  <c r="L77" i="53" s="1"/>
  <c r="K79" i="53"/>
  <c r="K78" i="53" s="1"/>
  <c r="K77" i="53" s="1"/>
  <c r="J79" i="53"/>
  <c r="J78" i="53" s="1"/>
  <c r="J77" i="53" s="1"/>
  <c r="I79" i="53"/>
  <c r="I78" i="53" s="1"/>
  <c r="I77" i="53" s="1"/>
  <c r="H79" i="53"/>
  <c r="H78" i="53" s="1"/>
  <c r="H77" i="53" s="1"/>
  <c r="G79" i="53"/>
  <c r="G78" i="53" s="1"/>
  <c r="G77" i="53" s="1"/>
  <c r="F79" i="53"/>
  <c r="F78" i="53" s="1"/>
  <c r="F77" i="53" s="1"/>
  <c r="F13" i="67"/>
  <c r="J72" i="53" l="1"/>
  <c r="J71" i="53" s="1"/>
  <c r="J75" i="53"/>
  <c r="J74" i="53" s="1"/>
  <c r="G72" i="53"/>
  <c r="G71" i="53" s="1"/>
  <c r="G75" i="53"/>
  <c r="G74" i="53" s="1"/>
  <c r="H72" i="53"/>
  <c r="H71" i="53" s="1"/>
  <c r="H75" i="53"/>
  <c r="H74" i="53" s="1"/>
  <c r="L72" i="53"/>
  <c r="L71" i="53" s="1"/>
  <c r="L75" i="53"/>
  <c r="L74" i="53" s="1"/>
  <c r="O72" i="53"/>
  <c r="O71" i="53" s="1"/>
  <c r="O75" i="53"/>
  <c r="O74" i="53" s="1"/>
  <c r="F72" i="53"/>
  <c r="F71" i="53" s="1"/>
  <c r="F75" i="53"/>
  <c r="F74" i="53" s="1"/>
  <c r="I72" i="53"/>
  <c r="I71" i="53" s="1"/>
  <c r="I75" i="53"/>
  <c r="I74" i="53" s="1"/>
  <c r="K72" i="53"/>
  <c r="K71" i="53" s="1"/>
  <c r="K75" i="53"/>
  <c r="K74" i="53" s="1"/>
  <c r="M72" i="53"/>
  <c r="M71" i="53" s="1"/>
  <c r="M75" i="53"/>
  <c r="M74" i="53" s="1"/>
  <c r="N72" i="53"/>
  <c r="N71" i="53" s="1"/>
  <c r="N75" i="53"/>
  <c r="N74" i="53" s="1"/>
  <c r="E72" i="53"/>
  <c r="E71" i="53" s="1"/>
  <c r="E75" i="53"/>
  <c r="E74" i="53" s="1"/>
  <c r="P80" i="53"/>
  <c r="P79" i="53" s="1"/>
  <c r="P78" i="53" s="1"/>
  <c r="P77" i="53" s="1"/>
  <c r="P72" i="53" l="1"/>
  <c r="P71" i="53" s="1"/>
  <c r="P75" i="53"/>
  <c r="P74" i="53" s="1"/>
  <c r="N14" i="67"/>
  <c r="L14" i="67"/>
  <c r="P14" i="67" s="1"/>
  <c r="N13" i="67"/>
  <c r="M13" i="67"/>
  <c r="P13" i="67" s="1"/>
  <c r="L13" i="67"/>
  <c r="H13" i="67"/>
  <c r="H12" i="67" s="1"/>
  <c r="H15" i="67" s="1"/>
  <c r="O12" i="67"/>
  <c r="O15" i="67" s="1"/>
  <c r="K12" i="67"/>
  <c r="K15" i="67" s="1"/>
  <c r="J12" i="67"/>
  <c r="J15" i="67" s="1"/>
  <c r="I12" i="67"/>
  <c r="I15" i="67" s="1"/>
  <c r="G12" i="67"/>
  <c r="G15" i="67" s="1"/>
  <c r="F12" i="67"/>
  <c r="F15" i="67" s="1"/>
  <c r="E12" i="67"/>
  <c r="E15" i="67" s="1"/>
  <c r="C44" i="50"/>
  <c r="K52" i="53"/>
  <c r="J52" i="53"/>
  <c r="E52" i="53"/>
  <c r="K23" i="53"/>
  <c r="K22" i="53" s="1"/>
  <c r="J24" i="53"/>
  <c r="J23" i="53" s="1"/>
  <c r="J22" i="53" s="1"/>
  <c r="E24" i="53"/>
  <c r="E21" i="53" s="1"/>
  <c r="O23" i="53"/>
  <c r="O22" i="53" s="1"/>
  <c r="N23" i="53"/>
  <c r="N22" i="53" s="1"/>
  <c r="M23" i="53"/>
  <c r="M22" i="53" s="1"/>
  <c r="L23" i="53"/>
  <c r="L22" i="53" s="1"/>
  <c r="I23" i="53"/>
  <c r="I22" i="53" s="1"/>
  <c r="H23" i="53"/>
  <c r="H22" i="53" s="1"/>
  <c r="G23" i="53"/>
  <c r="G22" i="53" s="1"/>
  <c r="F23" i="53"/>
  <c r="F22" i="53" s="1"/>
  <c r="O21" i="53"/>
  <c r="N21" i="53"/>
  <c r="M21" i="53"/>
  <c r="L21" i="53"/>
  <c r="I21" i="53"/>
  <c r="H21" i="53"/>
  <c r="G21" i="53"/>
  <c r="F21" i="53"/>
  <c r="C19" i="64"/>
  <c r="E11" i="67" l="1"/>
  <c r="M12" i="67"/>
  <c r="M15" i="67" s="1"/>
  <c r="N12" i="67"/>
  <c r="P12" i="67"/>
  <c r="N15" i="67"/>
  <c r="N11" i="67"/>
  <c r="F11" i="67"/>
  <c r="G11" i="67"/>
  <c r="H11" i="67"/>
  <c r="L12" i="67"/>
  <c r="I11" i="67"/>
  <c r="J11" i="67"/>
  <c r="K11" i="67"/>
  <c r="M11" i="67"/>
  <c r="O11" i="67"/>
  <c r="P52" i="53"/>
  <c r="J21" i="53"/>
  <c r="K21" i="53"/>
  <c r="E23" i="53"/>
  <c r="E22" i="53" s="1"/>
  <c r="P24" i="53"/>
  <c r="J64" i="53"/>
  <c r="J62" i="53" s="1"/>
  <c r="E64" i="53"/>
  <c r="E62" i="53" s="1"/>
  <c r="L15" i="67" l="1"/>
  <c r="L11" i="67"/>
  <c r="P15" i="67"/>
  <c r="P11" i="67"/>
  <c r="P64" i="53"/>
  <c r="P62" i="53" s="1"/>
  <c r="P21" i="53"/>
  <c r="P23" i="53"/>
  <c r="P22" i="53" s="1"/>
  <c r="J45" i="53"/>
  <c r="E45" i="53"/>
  <c r="F19" i="64"/>
  <c r="F18" i="64" s="1"/>
  <c r="E18" i="64"/>
  <c r="D18" i="64"/>
  <c r="C18" i="64"/>
  <c r="E43" i="53"/>
  <c r="P43" i="53" s="1"/>
  <c r="G57" i="53"/>
  <c r="H57" i="53"/>
  <c r="I57" i="53"/>
  <c r="K57" i="53"/>
  <c r="L57" i="53"/>
  <c r="M57" i="53"/>
  <c r="N57" i="53"/>
  <c r="O57" i="53"/>
  <c r="J58" i="53"/>
  <c r="J57" i="53" s="1"/>
  <c r="F58" i="53"/>
  <c r="E58" i="53" s="1"/>
  <c r="G31" i="59"/>
  <c r="E44" i="53"/>
  <c r="P44" i="53" s="1"/>
  <c r="J33" i="53"/>
  <c r="E33" i="53"/>
  <c r="P45" i="53" l="1"/>
  <c r="F57" i="53"/>
  <c r="P58" i="53"/>
  <c r="P33" i="53"/>
  <c r="J37" i="53" l="1"/>
  <c r="G15" i="59"/>
  <c r="G14" i="59"/>
  <c r="J34" i="53"/>
  <c r="E34" i="53"/>
  <c r="F68" i="53"/>
  <c r="F67" i="53"/>
  <c r="J67" i="53"/>
  <c r="C23" i="64"/>
  <c r="E31" i="50"/>
  <c r="F31" i="50"/>
  <c r="D36" i="50"/>
  <c r="D33" i="50"/>
  <c r="F28" i="54"/>
  <c r="H29" i="54"/>
  <c r="F24" i="54"/>
  <c r="F66" i="53" l="1"/>
  <c r="E67" i="53"/>
  <c r="P37" i="53"/>
  <c r="P34" i="53"/>
  <c r="G22" i="59"/>
  <c r="F23" i="54"/>
  <c r="G13" i="59"/>
  <c r="G16" i="59"/>
  <c r="G35" i="59"/>
  <c r="F23" i="64"/>
  <c r="F22" i="64" s="1"/>
  <c r="E22" i="64"/>
  <c r="D22" i="64"/>
  <c r="C22" i="64"/>
  <c r="P67" i="53" l="1"/>
  <c r="O74" i="54" l="1"/>
  <c r="K74" i="54" s="1"/>
  <c r="O65" i="54"/>
  <c r="I45" i="54" l="1"/>
  <c r="K31" i="54"/>
  <c r="K39" i="54"/>
  <c r="J39" i="54" s="1"/>
  <c r="E39" i="54"/>
  <c r="F73" i="54"/>
  <c r="E75" i="54"/>
  <c r="P75" i="54" s="1"/>
  <c r="E90" i="54"/>
  <c r="P90" i="54" s="1"/>
  <c r="K71" i="54"/>
  <c r="J71" i="54"/>
  <c r="E71" i="54"/>
  <c r="K65" i="54"/>
  <c r="K60" i="54"/>
  <c r="J60" i="54"/>
  <c r="E60" i="54"/>
  <c r="K59" i="54"/>
  <c r="J59" i="54"/>
  <c r="E59" i="54"/>
  <c r="K53" i="54"/>
  <c r="I53" i="54"/>
  <c r="O34" i="54"/>
  <c r="P39" i="54" l="1"/>
  <c r="P60" i="54"/>
  <c r="P59" i="54"/>
  <c r="P71" i="54"/>
  <c r="H16" i="57" l="1"/>
  <c r="K20" i="53"/>
  <c r="J17" i="53"/>
  <c r="E20" i="53"/>
  <c r="E19" i="53" s="1"/>
  <c r="E18" i="53" s="1"/>
  <c r="O19" i="53"/>
  <c r="O18" i="53" s="1"/>
  <c r="N19" i="53"/>
  <c r="N18" i="53" s="1"/>
  <c r="M19" i="53"/>
  <c r="M18" i="53" s="1"/>
  <c r="L19" i="53"/>
  <c r="L18" i="53" s="1"/>
  <c r="I19" i="53"/>
  <c r="I18" i="53" s="1"/>
  <c r="H19" i="53"/>
  <c r="H18" i="53" s="1"/>
  <c r="G19" i="53"/>
  <c r="G18" i="53" s="1"/>
  <c r="F19" i="53"/>
  <c r="F18" i="53" s="1"/>
  <c r="O17" i="53"/>
  <c r="N17" i="53"/>
  <c r="M17" i="53"/>
  <c r="L17" i="53"/>
  <c r="I17" i="53"/>
  <c r="H17" i="53"/>
  <c r="G17" i="53"/>
  <c r="F17" i="53"/>
  <c r="C45" i="50"/>
  <c r="C43" i="50" s="1"/>
  <c r="E17" i="53" l="1"/>
  <c r="K17" i="53"/>
  <c r="J19" i="53"/>
  <c r="J18" i="53" s="1"/>
  <c r="K19" i="53"/>
  <c r="K18" i="53" s="1"/>
  <c r="P20" i="53"/>
  <c r="P19" i="53" l="1"/>
  <c r="P17" i="53"/>
  <c r="P18" i="53" l="1"/>
  <c r="C23" i="50"/>
  <c r="D24" i="50"/>
  <c r="J40" i="59"/>
  <c r="J38" i="59" s="1"/>
  <c r="G40" i="59"/>
  <c r="H43" i="59"/>
  <c r="I43" i="59"/>
  <c r="J43" i="59"/>
  <c r="G29" i="59"/>
  <c r="G24" i="59"/>
  <c r="J24" i="59"/>
  <c r="J12" i="59" s="1"/>
  <c r="H40" i="57"/>
  <c r="J47" i="53" l="1"/>
  <c r="K53" i="53" l="1"/>
  <c r="K49" i="53" s="1"/>
  <c r="J53" i="53"/>
  <c r="E53" i="53"/>
  <c r="G48" i="53"/>
  <c r="H48" i="53"/>
  <c r="I48" i="53"/>
  <c r="L48" i="53"/>
  <c r="M48" i="53"/>
  <c r="N48" i="53"/>
  <c r="O48" i="53"/>
  <c r="F48" i="53"/>
  <c r="F65" i="53"/>
  <c r="G65" i="53"/>
  <c r="H65" i="53"/>
  <c r="I65" i="53"/>
  <c r="L65" i="53"/>
  <c r="M65" i="53"/>
  <c r="N65" i="53"/>
  <c r="O65" i="53"/>
  <c r="K68" i="53"/>
  <c r="K66" i="53" s="1"/>
  <c r="J68" i="53"/>
  <c r="E68" i="53"/>
  <c r="J69" i="53"/>
  <c r="E69" i="53"/>
  <c r="E59" i="53"/>
  <c r="E57" i="53" s="1"/>
  <c r="J46" i="53"/>
  <c r="E46" i="53"/>
  <c r="E39" i="53"/>
  <c r="J38" i="53"/>
  <c r="E38" i="53"/>
  <c r="E66" i="53" l="1"/>
  <c r="J66" i="53"/>
  <c r="J65" i="53" s="1"/>
  <c r="K48" i="53"/>
  <c r="P53" i="53"/>
  <c r="P59" i="53"/>
  <c r="P57" i="53" s="1"/>
  <c r="K65" i="53"/>
  <c r="K39" i="53"/>
  <c r="P69" i="53"/>
  <c r="P68" i="53"/>
  <c r="P66" i="53" s="1"/>
  <c r="P46" i="53"/>
  <c r="P38" i="53"/>
  <c r="J39" i="53"/>
  <c r="P39" i="53" s="1"/>
  <c r="P65" i="53" l="1"/>
  <c r="J51" i="53"/>
  <c r="J49" i="53" s="1"/>
  <c r="E51" i="53"/>
  <c r="E49" i="53" s="1"/>
  <c r="J32" i="53"/>
  <c r="K12" i="59"/>
  <c r="L12" i="59"/>
  <c r="M12" i="59"/>
  <c r="E97" i="54"/>
  <c r="E98" i="54"/>
  <c r="F99" i="54"/>
  <c r="E99" i="54" s="1"/>
  <c r="P51" i="53" l="1"/>
  <c r="P49" i="53" s="1"/>
  <c r="P32" i="53"/>
  <c r="H45" i="54"/>
  <c r="F70" i="54"/>
  <c r="F91" i="54"/>
  <c r="I81" i="54"/>
  <c r="J21" i="54"/>
  <c r="E21" i="54"/>
  <c r="P21" i="54" l="1"/>
  <c r="G39" i="59" l="1"/>
  <c r="G38" i="59" s="1"/>
  <c r="M38" i="59"/>
  <c r="L38" i="59"/>
  <c r="K38" i="59"/>
  <c r="J37" i="59"/>
  <c r="I37" i="59"/>
  <c r="H37" i="59"/>
  <c r="G30" i="59"/>
  <c r="D20" i="64"/>
  <c r="G37" i="59" l="1"/>
  <c r="J36" i="53"/>
  <c r="E36" i="53"/>
  <c r="J35" i="53"/>
  <c r="E35" i="53"/>
  <c r="G19" i="59"/>
  <c r="P35" i="53" l="1"/>
  <c r="P36" i="53"/>
  <c r="E47" i="53"/>
  <c r="E31" i="53" s="1"/>
  <c r="E10" i="50" l="1"/>
  <c r="E40" i="50" s="1"/>
  <c r="F10" i="50"/>
  <c r="F40" i="50" s="1"/>
  <c r="D32" i="50"/>
  <c r="C34" i="50"/>
  <c r="C33" i="50" s="1"/>
  <c r="C18" i="50"/>
  <c r="C17" i="50" s="1"/>
  <c r="D17" i="50"/>
  <c r="C13" i="50"/>
  <c r="C12" i="50" s="1"/>
  <c r="C20" i="50"/>
  <c r="C22" i="50"/>
  <c r="C21" i="50" s="1"/>
  <c r="C37" i="50"/>
  <c r="C36" i="50" s="1"/>
  <c r="P98" i="54"/>
  <c r="C24" i="50" l="1"/>
  <c r="C32" i="50"/>
  <c r="C11" i="50"/>
  <c r="D35" i="50" l="1"/>
  <c r="D31" i="50" s="1"/>
  <c r="C35" i="50"/>
  <c r="C31" i="50" s="1"/>
  <c r="D19" i="50"/>
  <c r="D16" i="50" s="1"/>
  <c r="C19" i="50"/>
  <c r="C16" i="50" s="1"/>
  <c r="D11" i="50"/>
  <c r="F69" i="54"/>
  <c r="J34" i="54"/>
  <c r="G93" i="54"/>
  <c r="H93" i="54"/>
  <c r="I93" i="54"/>
  <c r="L93" i="54"/>
  <c r="M93" i="54"/>
  <c r="N93" i="54"/>
  <c r="O93" i="54"/>
  <c r="P99" i="54"/>
  <c r="J89" i="54"/>
  <c r="E89" i="54"/>
  <c r="H72" i="54"/>
  <c r="H70" i="54"/>
  <c r="H69" i="54"/>
  <c r="H68" i="54"/>
  <c r="F72" i="54"/>
  <c r="F68" i="54"/>
  <c r="F57" i="54"/>
  <c r="H55" i="54"/>
  <c r="F55" i="54"/>
  <c r="H51" i="54"/>
  <c r="F51" i="54"/>
  <c r="E47" i="54"/>
  <c r="P47" i="54" s="1"/>
  <c r="E42" i="54"/>
  <c r="P42" i="54" s="1"/>
  <c r="E40" i="54"/>
  <c r="P40" i="54" s="1"/>
  <c r="E38" i="54"/>
  <c r="P38" i="54" s="1"/>
  <c r="K34" i="54"/>
  <c r="P34" i="54" s="1"/>
  <c r="E34" i="54"/>
  <c r="H18" i="54"/>
  <c r="K61" i="54"/>
  <c r="J61" i="54"/>
  <c r="F61" i="54"/>
  <c r="E61" i="54" s="1"/>
  <c r="P89" i="54" l="1"/>
  <c r="C10" i="50"/>
  <c r="D10" i="50"/>
  <c r="D40" i="50" s="1"/>
  <c r="P61" i="54"/>
  <c r="G34" i="59"/>
  <c r="G20" i="59"/>
  <c r="C40" i="50" l="1"/>
  <c r="E42" i="50"/>
  <c r="E41" i="50" s="1"/>
  <c r="E47" i="50" s="1"/>
  <c r="F42" i="50"/>
  <c r="F41" i="50" s="1"/>
  <c r="F47" i="50" s="1"/>
  <c r="C42" i="50" l="1"/>
  <c r="C41" i="50" s="1"/>
  <c r="C47" i="50" s="1"/>
  <c r="D42" i="50"/>
  <c r="D41" i="50" s="1"/>
  <c r="D47" i="50" s="1"/>
  <c r="H35" i="57"/>
  <c r="H39" i="57" s="1"/>
  <c r="G31" i="53" l="1"/>
  <c r="G30" i="53" s="1"/>
  <c r="H31" i="53"/>
  <c r="H30" i="53" s="1"/>
  <c r="I31" i="53"/>
  <c r="I30" i="53" s="1"/>
  <c r="L31" i="53"/>
  <c r="L30" i="53" s="1"/>
  <c r="M31" i="53"/>
  <c r="M30" i="53" s="1"/>
  <c r="N31" i="53"/>
  <c r="N30" i="53" s="1"/>
  <c r="O31" i="53"/>
  <c r="O30" i="53" s="1"/>
  <c r="P47" i="53"/>
  <c r="P31" i="53" l="1"/>
  <c r="P30" i="53" s="1"/>
  <c r="J31" i="53"/>
  <c r="J30" i="53" s="1"/>
  <c r="K31" i="53"/>
  <c r="K30" i="53" s="1"/>
  <c r="F31" i="53"/>
  <c r="F30" i="53" s="1"/>
  <c r="C19" i="58" l="1"/>
  <c r="C13" i="58"/>
  <c r="C18" i="58" s="1"/>
  <c r="C12" i="58" l="1"/>
  <c r="K45" i="59" l="1"/>
  <c r="L45" i="59"/>
  <c r="M45" i="59"/>
  <c r="F95" i="54"/>
  <c r="F93" i="54" l="1"/>
  <c r="E95" i="54"/>
  <c r="E45" i="54" l="1"/>
  <c r="G23" i="59"/>
  <c r="G12" i="59" s="1"/>
  <c r="J48" i="53"/>
  <c r="F81" i="54"/>
  <c r="P48" i="53" l="1"/>
  <c r="G17" i="54" l="1"/>
  <c r="H17" i="54"/>
  <c r="I17" i="54"/>
  <c r="L17" i="54"/>
  <c r="M17" i="54"/>
  <c r="N17" i="54"/>
  <c r="F88" i="54"/>
  <c r="G87" i="54"/>
  <c r="F87" i="54"/>
  <c r="F83" i="54"/>
  <c r="G72" i="54"/>
  <c r="G70" i="54"/>
  <c r="G69" i="54"/>
  <c r="G68" i="54"/>
  <c r="G55" i="54"/>
  <c r="G53" i="54"/>
  <c r="G52" i="54"/>
  <c r="F17" i="54"/>
  <c r="J48" i="54"/>
  <c r="E48" i="54"/>
  <c r="K37" i="54"/>
  <c r="K17" i="54" s="1"/>
  <c r="P48" i="54" l="1"/>
  <c r="O17" i="54"/>
  <c r="H11" i="59" l="1"/>
  <c r="I11" i="59"/>
  <c r="G44" i="59"/>
  <c r="G43" i="59" s="1"/>
  <c r="J11" i="59"/>
  <c r="G11" i="59" l="1"/>
  <c r="D13" i="58" l="1"/>
  <c r="E14" i="58"/>
  <c r="E13" i="58" s="1"/>
  <c r="E18" i="58" s="1"/>
  <c r="D19" i="58"/>
  <c r="D18" i="58"/>
  <c r="D12" i="58"/>
  <c r="E19" i="58" l="1"/>
  <c r="F14" i="58"/>
  <c r="F13" i="58" s="1"/>
  <c r="F18" i="58" s="1"/>
  <c r="E12" i="58"/>
  <c r="F19" i="58" l="1"/>
  <c r="F12" i="58"/>
  <c r="F17" i="58"/>
  <c r="D17" i="58"/>
  <c r="E17" i="58" l="1"/>
  <c r="C17" i="58" l="1"/>
  <c r="H22" i="57" l="1"/>
  <c r="J35" i="54"/>
  <c r="E35" i="54"/>
  <c r="P35" i="54" l="1"/>
  <c r="K43" i="59" l="1"/>
  <c r="L43" i="59"/>
  <c r="M43" i="59"/>
  <c r="J42" i="59" l="1"/>
  <c r="J45" i="59" s="1"/>
  <c r="I42" i="59"/>
  <c r="I45" i="59" s="1"/>
  <c r="H42" i="59"/>
  <c r="H45" i="59" s="1"/>
  <c r="D15" i="58" l="1"/>
  <c r="D20" i="58" s="1"/>
  <c r="F50" i="54" l="1"/>
  <c r="G50" i="54"/>
  <c r="H50" i="54"/>
  <c r="I50" i="54"/>
  <c r="L50" i="54"/>
  <c r="M50" i="54"/>
  <c r="N50" i="54"/>
  <c r="O50" i="54"/>
  <c r="F65" i="54"/>
  <c r="G65" i="54"/>
  <c r="H65" i="54"/>
  <c r="I65" i="54"/>
  <c r="L65" i="54"/>
  <c r="J65" i="54" s="1"/>
  <c r="M65" i="54"/>
  <c r="N65" i="54"/>
  <c r="K64" i="54"/>
  <c r="J64" i="54"/>
  <c r="E64" i="54"/>
  <c r="E65" i="54" l="1"/>
  <c r="P65" i="54" s="1"/>
  <c r="P64" i="54"/>
  <c r="H38" i="57" l="1"/>
  <c r="H41" i="57" s="1"/>
  <c r="H23" i="57"/>
  <c r="H21" i="57" s="1"/>
  <c r="K67" i="54" l="1"/>
  <c r="J67" i="54"/>
  <c r="E67" i="54"/>
  <c r="K66" i="54"/>
  <c r="J66" i="54"/>
  <c r="E66" i="54"/>
  <c r="P67" i="54" l="1"/>
  <c r="P66" i="54"/>
  <c r="K97" i="54"/>
  <c r="J97" i="54"/>
  <c r="P97" i="54" s="1"/>
  <c r="K96" i="54"/>
  <c r="J96" i="54"/>
  <c r="P96" i="54" s="1"/>
  <c r="K95" i="54"/>
  <c r="J95" i="54"/>
  <c r="P95" i="54"/>
  <c r="K94" i="54"/>
  <c r="J94" i="54"/>
  <c r="E94" i="54"/>
  <c r="E93" i="54" s="1"/>
  <c r="O92" i="54"/>
  <c r="N92" i="54"/>
  <c r="M92" i="54"/>
  <c r="L92" i="54"/>
  <c r="I92" i="54"/>
  <c r="H92" i="54"/>
  <c r="G92" i="54"/>
  <c r="F92" i="54"/>
  <c r="J91" i="54"/>
  <c r="E91" i="54"/>
  <c r="J88" i="54"/>
  <c r="E88" i="54"/>
  <c r="J87" i="54"/>
  <c r="E87" i="54"/>
  <c r="J86" i="54"/>
  <c r="E86" i="54"/>
  <c r="J85" i="54"/>
  <c r="E85" i="54"/>
  <c r="P85" i="54" s="1"/>
  <c r="J84" i="54"/>
  <c r="P84" i="54" s="1"/>
  <c r="E84" i="54"/>
  <c r="J83" i="54"/>
  <c r="E83" i="54"/>
  <c r="J82" i="54"/>
  <c r="E82" i="54"/>
  <c r="J81" i="54"/>
  <c r="E81" i="54"/>
  <c r="J80" i="54"/>
  <c r="E80" i="54"/>
  <c r="O79" i="54"/>
  <c r="O78" i="54" s="1"/>
  <c r="N79" i="54"/>
  <c r="N78" i="54" s="1"/>
  <c r="M79" i="54"/>
  <c r="M78" i="54" s="1"/>
  <c r="L79" i="54"/>
  <c r="L78" i="54" s="1"/>
  <c r="K79" i="54"/>
  <c r="K78" i="54" s="1"/>
  <c r="I79" i="54"/>
  <c r="I78" i="54" s="1"/>
  <c r="H79" i="54"/>
  <c r="H78" i="54" s="1"/>
  <c r="G79" i="54"/>
  <c r="G78" i="54" s="1"/>
  <c r="F79" i="54"/>
  <c r="F78" i="54" s="1"/>
  <c r="J77" i="54"/>
  <c r="E77" i="54"/>
  <c r="J74" i="54"/>
  <c r="E74" i="54"/>
  <c r="J73" i="54"/>
  <c r="E73" i="54"/>
  <c r="J72" i="54"/>
  <c r="E72" i="54"/>
  <c r="J70" i="54"/>
  <c r="E70" i="54"/>
  <c r="J69" i="54"/>
  <c r="E69" i="54"/>
  <c r="J68" i="54"/>
  <c r="E68" i="54"/>
  <c r="K58" i="54"/>
  <c r="J58" i="54"/>
  <c r="E58" i="54"/>
  <c r="J57" i="54"/>
  <c r="E57" i="54"/>
  <c r="J56" i="54"/>
  <c r="E56" i="54"/>
  <c r="J55" i="54"/>
  <c r="E55" i="54"/>
  <c r="K54" i="54"/>
  <c r="J54" i="54"/>
  <c r="E54" i="54"/>
  <c r="J53" i="54"/>
  <c r="E53" i="54"/>
  <c r="J52" i="54"/>
  <c r="E52" i="54"/>
  <c r="J51" i="54"/>
  <c r="E51" i="54"/>
  <c r="O49" i="54"/>
  <c r="N49" i="54"/>
  <c r="M49" i="54"/>
  <c r="L49" i="54"/>
  <c r="I49" i="54"/>
  <c r="H49" i="54"/>
  <c r="G49" i="54"/>
  <c r="F49" i="54"/>
  <c r="J46" i="54"/>
  <c r="E46" i="54"/>
  <c r="J45" i="54"/>
  <c r="P45" i="54"/>
  <c r="J44" i="54"/>
  <c r="E44" i="54"/>
  <c r="J43" i="54"/>
  <c r="E43" i="54"/>
  <c r="J41" i="54"/>
  <c r="E41" i="54"/>
  <c r="J37" i="54"/>
  <c r="E37" i="54"/>
  <c r="J36" i="54"/>
  <c r="E36" i="54"/>
  <c r="J33" i="54"/>
  <c r="E33" i="54"/>
  <c r="K32" i="54"/>
  <c r="J32" i="54" s="1"/>
  <c r="E32" i="54"/>
  <c r="J31" i="54"/>
  <c r="E31" i="54"/>
  <c r="J30" i="54"/>
  <c r="E30" i="54"/>
  <c r="J29" i="54"/>
  <c r="E29" i="54"/>
  <c r="J28" i="54"/>
  <c r="E28" i="54"/>
  <c r="J27" i="54"/>
  <c r="E27" i="54"/>
  <c r="J26" i="54"/>
  <c r="E26" i="54"/>
  <c r="J25" i="54"/>
  <c r="E25" i="54"/>
  <c r="J24" i="54"/>
  <c r="E24" i="54"/>
  <c r="J23" i="54"/>
  <c r="E23" i="54"/>
  <c r="J22" i="54"/>
  <c r="E22" i="54"/>
  <c r="P22" i="54" s="1"/>
  <c r="J20" i="54"/>
  <c r="E20" i="54"/>
  <c r="J19" i="54"/>
  <c r="E19" i="54"/>
  <c r="E18" i="54"/>
  <c r="O16" i="54"/>
  <c r="N16" i="54"/>
  <c r="M16" i="54"/>
  <c r="L16" i="54"/>
  <c r="K16" i="54"/>
  <c r="I16" i="54"/>
  <c r="H16" i="54"/>
  <c r="G16" i="54"/>
  <c r="F16" i="54"/>
  <c r="P44" i="54" l="1"/>
  <c r="P54" i="54"/>
  <c r="P74" i="54"/>
  <c r="P30" i="54"/>
  <c r="P26" i="54"/>
  <c r="P81" i="54"/>
  <c r="K93" i="54"/>
  <c r="K92" i="54" s="1"/>
  <c r="J93" i="54"/>
  <c r="J92" i="54" s="1"/>
  <c r="P72" i="54"/>
  <c r="E17" i="54"/>
  <c r="E16" i="54" s="1"/>
  <c r="J17" i="54"/>
  <c r="J16" i="54" s="1"/>
  <c r="P18" i="54"/>
  <c r="P91" i="54"/>
  <c r="K50" i="54"/>
  <c r="K49" i="54" s="1"/>
  <c r="P37" i="54"/>
  <c r="P73" i="54"/>
  <c r="J50" i="54"/>
  <c r="J49" i="54" s="1"/>
  <c r="P25" i="54"/>
  <c r="P80" i="54"/>
  <c r="P68" i="54"/>
  <c r="E50" i="54"/>
  <c r="E49" i="54" s="1"/>
  <c r="P24" i="54"/>
  <c r="P27" i="54"/>
  <c r="P55" i="54"/>
  <c r="P69" i="54"/>
  <c r="P32" i="54"/>
  <c r="P43" i="54"/>
  <c r="P77" i="54"/>
  <c r="E92" i="54"/>
  <c r="P28" i="54"/>
  <c r="P33" i="54"/>
  <c r="P51" i="54"/>
  <c r="P56" i="54"/>
  <c r="P70" i="54"/>
  <c r="P88" i="54"/>
  <c r="P83" i="54"/>
  <c r="P20" i="54"/>
  <c r="P86" i="54"/>
  <c r="P23" i="54"/>
  <c r="O100" i="54"/>
  <c r="P58" i="54"/>
  <c r="P29" i="54"/>
  <c r="P36" i="54"/>
  <c r="P52" i="54"/>
  <c r="P57" i="54"/>
  <c r="J79" i="54"/>
  <c r="J78" i="54" s="1"/>
  <c r="P46" i="54"/>
  <c r="P94" i="54"/>
  <c r="P93" i="54" s="1"/>
  <c r="P19" i="54"/>
  <c r="P31" i="54"/>
  <c r="P41" i="54"/>
  <c r="P53" i="54"/>
  <c r="P82" i="54"/>
  <c r="P87" i="54"/>
  <c r="L100" i="54"/>
  <c r="I100" i="54"/>
  <c r="N100" i="54"/>
  <c r="F100" i="54"/>
  <c r="G100" i="54"/>
  <c r="M100" i="54"/>
  <c r="H100" i="54"/>
  <c r="E79" i="54"/>
  <c r="E78" i="54" s="1"/>
  <c r="P17" i="54" l="1"/>
  <c r="P16" i="54" s="1"/>
  <c r="P92" i="54"/>
  <c r="P50" i="54"/>
  <c r="P49" i="54" s="1"/>
  <c r="K100" i="54"/>
  <c r="P79" i="54"/>
  <c r="P78" i="54" s="1"/>
  <c r="J100" i="54"/>
  <c r="E100" i="54"/>
  <c r="P100" i="54" l="1"/>
  <c r="N56" i="53" l="1"/>
  <c r="N29" i="53" s="1"/>
  <c r="G56" i="53"/>
  <c r="G29" i="53" s="1"/>
  <c r="M56" i="53"/>
  <c r="M29" i="53" s="1"/>
  <c r="L56" i="53"/>
  <c r="L29" i="53" s="1"/>
  <c r="L16" i="53" l="1"/>
  <c r="M16" i="53"/>
  <c r="G16" i="53"/>
  <c r="N16" i="53"/>
  <c r="I56" i="53"/>
  <c r="I29" i="53" s="1"/>
  <c r="H56" i="53"/>
  <c r="H29" i="53" s="1"/>
  <c r="F56" i="53"/>
  <c r="F29" i="53" s="1"/>
  <c r="E56" i="53"/>
  <c r="O56" i="53"/>
  <c r="O29" i="53" s="1"/>
  <c r="H16" i="53" l="1"/>
  <c r="O16" i="53"/>
  <c r="I16" i="53"/>
  <c r="F16" i="53"/>
  <c r="E48" i="53"/>
  <c r="J56" i="53"/>
  <c r="J29" i="53" s="1"/>
  <c r="K56" i="53"/>
  <c r="K29" i="53" s="1"/>
  <c r="E15" i="58"/>
  <c r="E20" i="58" s="1"/>
  <c r="K16" i="53" l="1"/>
  <c r="J16" i="53"/>
  <c r="E30" i="53"/>
  <c r="E29" i="53" s="1"/>
  <c r="E16" i="53" s="1"/>
  <c r="C15" i="58"/>
  <c r="C20" i="58" s="1"/>
  <c r="F15" i="58"/>
  <c r="F20" i="58" s="1"/>
  <c r="G42" i="59"/>
  <c r="G45" i="59" s="1"/>
  <c r="P56" i="53" l="1"/>
  <c r="P29" i="53" s="1"/>
  <c r="P16" i="53" l="1"/>
  <c r="E65" i="53"/>
  <c r="I61" i="53" l="1"/>
  <c r="C15" i="64"/>
  <c r="I60" i="53" l="1"/>
  <c r="I82" i="53" s="1"/>
  <c r="D24" i="64"/>
  <c r="F15" i="64"/>
  <c r="E61" i="53"/>
  <c r="E60" i="53" s="1"/>
  <c r="E82" i="53" s="1"/>
  <c r="P61" i="53"/>
  <c r="G61" i="53"/>
  <c r="M61" i="53"/>
  <c r="O61" i="53"/>
  <c r="L61" i="53"/>
  <c r="N61" i="53"/>
  <c r="F61" i="53"/>
  <c r="H61" i="53"/>
  <c r="J61" i="53"/>
  <c r="K61" i="53"/>
  <c r="F21" i="64"/>
  <c r="F20" i="64" s="1"/>
  <c r="F24" i="64" s="1"/>
  <c r="E20" i="64"/>
  <c r="E24" i="64" s="1"/>
  <c r="K60" i="53" l="1"/>
  <c r="K82" i="53" s="1"/>
  <c r="H60" i="53"/>
  <c r="H82" i="53" s="1"/>
  <c r="G60" i="53"/>
  <c r="G82" i="53" s="1"/>
  <c r="J60" i="53"/>
  <c r="J82" i="53" s="1"/>
  <c r="F60" i="53"/>
  <c r="F82" i="53" s="1"/>
  <c r="N60" i="53"/>
  <c r="N82" i="53" s="1"/>
  <c r="L60" i="53"/>
  <c r="L82" i="53" s="1"/>
  <c r="O60" i="53"/>
  <c r="O82" i="53" s="1"/>
  <c r="M60" i="53"/>
  <c r="M82" i="53" s="1"/>
  <c r="P60" i="53"/>
  <c r="P82" i="53" s="1"/>
  <c r="C20" i="64"/>
  <c r="C13" i="64" s="1"/>
  <c r="C24" i="64" s="1"/>
</calcChain>
</file>

<file path=xl/sharedStrings.xml><?xml version="1.0" encoding="utf-8"?>
<sst xmlns="http://schemas.openxmlformats.org/spreadsheetml/2006/main" count="1670" uniqueCount="562">
  <si>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</si>
  <si>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</si>
  <si>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</si>
  <si>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</si>
  <si>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</si>
  <si>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</si>
  <si>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</si>
  <si>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</si>
  <si>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комунальні послуги та енергоносії</t>
  </si>
  <si>
    <t>видатки розвитку</t>
  </si>
  <si>
    <t>Спеціальний фонд</t>
  </si>
  <si>
    <t>у тому числі бюджет розвитку</t>
  </si>
  <si>
    <t>Разом</t>
  </si>
  <si>
    <t>0100000</t>
  </si>
  <si>
    <t>Перечинська міська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</si>
  <si>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</si>
  <si>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</si>
  <si>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</si>
  <si>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</si>
  <si>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</si>
  <si>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0180</t>
  </si>
  <si>
    <t>0113242</t>
  </si>
  <si>
    <t>1090</t>
  </si>
  <si>
    <t>3242</t>
  </si>
  <si>
    <t>0620</t>
  </si>
  <si>
    <t>0116030</t>
  </si>
  <si>
    <t>6030</t>
  </si>
  <si>
    <t>Організація благоустрою населених пунктів</t>
  </si>
  <si>
    <t>0380</t>
  </si>
  <si>
    <t>0600000</t>
  </si>
  <si>
    <t>Відділ освіти, культури, сім'ї, молоді та спорту Перечинської міської ради</t>
  </si>
  <si>
    <t>0610000</t>
  </si>
  <si>
    <t>0160</t>
  </si>
  <si>
    <t>Керівництво і управління у відповідній сфері у містах (місті Києві), селищах, селах, територіальних громадах</t>
  </si>
  <si>
    <t>0611021</t>
  </si>
  <si>
    <t>0921</t>
  </si>
  <si>
    <t>1021</t>
  </si>
  <si>
    <t>Надання загальної середньої освіти закладами загальної середньої освіти за рахунок коштів місцевого бюджету</t>
  </si>
  <si>
    <t>0614060</t>
  </si>
  <si>
    <t>0828</t>
  </si>
  <si>
    <t>4060</t>
  </si>
  <si>
    <t>Забезпечення діяльності палаців i будинків культури, клубів, центрів дозвілля та iнших клубних закладів</t>
  </si>
  <si>
    <t>0700000</t>
  </si>
  <si>
    <t>Відділ охорони здоров`я, соціального захисту населення Перечинської міської ради</t>
  </si>
  <si>
    <t>0710000</t>
  </si>
  <si>
    <t>0712152</t>
  </si>
  <si>
    <t>0763</t>
  </si>
  <si>
    <t>2152</t>
  </si>
  <si>
    <t>Інші програми та заходи у сфері охорони здоров`я</t>
  </si>
  <si>
    <t>3700000</t>
  </si>
  <si>
    <t>Фінансовий відділ Перечинської міської ради</t>
  </si>
  <si>
    <t>3710000</t>
  </si>
  <si>
    <t>X</t>
  </si>
  <si>
    <t>УСЬОГО</t>
  </si>
  <si>
    <t>0750500000</t>
  </si>
  <si>
    <t>(код бюджету)</t>
  </si>
  <si>
    <t>Усього</t>
  </si>
  <si>
    <t>Х</t>
  </si>
  <si>
    <t>0118240</t>
  </si>
  <si>
    <t>8240</t>
  </si>
  <si>
    <t>Заходи та роботи з територіальної оборони</t>
  </si>
  <si>
    <t>(грн)</t>
  </si>
  <si>
    <t>Код</t>
  </si>
  <si>
    <t>у тому числі              бюджет          розвитку</t>
  </si>
  <si>
    <t>видатки                  розвитку</t>
  </si>
  <si>
    <t>оплата          праці</t>
  </si>
  <si>
    <t>1040</t>
  </si>
  <si>
    <t>9770</t>
  </si>
  <si>
    <t>оплата                      праці</t>
  </si>
  <si>
    <t>0114082</t>
  </si>
  <si>
    <t>4082</t>
  </si>
  <si>
    <t>0829</t>
  </si>
  <si>
    <t>Інші заходи в галузі культури і мистецтва</t>
  </si>
  <si>
    <t>0117130</t>
  </si>
  <si>
    <t>7130</t>
  </si>
  <si>
    <t>0421</t>
  </si>
  <si>
    <t>Здійснення заходів із землеустрою</t>
  </si>
  <si>
    <t>0490</t>
  </si>
  <si>
    <t>0712111</t>
  </si>
  <si>
    <t>2111</t>
  </si>
  <si>
    <t>0726</t>
  </si>
  <si>
    <t>Первинна медична допомога населенню, що надається центрами первинної медичної (медико-санітарної) допомоги</t>
  </si>
  <si>
    <t>3710160</t>
  </si>
  <si>
    <t>Код програмної класифікації видатків та кредитування місцевого бюджету</t>
  </si>
  <si>
    <t>Найменування згідно
 з Класифікацією доходів бюджету</t>
  </si>
  <si>
    <t>Разом доходів</t>
  </si>
  <si>
    <t>I. Показники міжбюджетних трансфертів з інших бюджетів</t>
  </si>
  <si>
    <t>Код Класифікації доходу бюджету / Код бюджету</t>
  </si>
  <si>
    <t>I. Трансферти до загального фонду бюджету</t>
  </si>
  <si>
    <t>УСЬОГО за розділами I, II, у тому числі:</t>
  </si>
  <si>
    <t>загальний фонд</t>
  </si>
  <si>
    <t>спеціальний фонд</t>
  </si>
  <si>
    <t>II. Показники міжбюджетних трансфертів іншим бюджетам</t>
  </si>
  <si>
    <t>I. Трансферти із загального фонду бюджету</t>
  </si>
  <si>
    <t>II. Трансферти із спеціального фонду бюджету</t>
  </si>
  <si>
    <t>Державний бюджет</t>
  </si>
  <si>
    <t>9900000000</t>
  </si>
  <si>
    <t>0619770</t>
  </si>
  <si>
    <t>у тому числі бюджет                розвитку</t>
  </si>
  <si>
    <t>видатки              розвитку</t>
  </si>
  <si>
    <t>оплата праці</t>
  </si>
  <si>
    <t>0110180</t>
  </si>
  <si>
    <t>0133</t>
  </si>
  <si>
    <t>Інша діяльність у сфері державного управління</t>
  </si>
  <si>
    <t>0113210</t>
  </si>
  <si>
    <t>3210</t>
  </si>
  <si>
    <t>1050</t>
  </si>
  <si>
    <t>Організація та проведення громадських робіт</t>
  </si>
  <si>
    <t>1070</t>
  </si>
  <si>
    <t>0115062</t>
  </si>
  <si>
    <t>5062</t>
  </si>
  <si>
    <t>0810</t>
  </si>
  <si>
    <t>Підтримка спорту вищих досягнень та організацій, які здійснюють фізкультурно-спортивну діяльність в регіоні</t>
  </si>
  <si>
    <t>0116011</t>
  </si>
  <si>
    <t>0610</t>
  </si>
  <si>
    <t>Експлуатація та технічне обслуговування житлового фонду</t>
  </si>
  <si>
    <t>0116013</t>
  </si>
  <si>
    <t>6013</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</si>
  <si>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</si>
  <si>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</si>
  <si>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</si>
  <si>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</si>
  <si>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</si>
  <si>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</si>
  <si>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</si>
  <si>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</si>
  <si>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</si>
  <si>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</si>
  <si>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</si>
  <si>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0117461</t>
  </si>
  <si>
    <t>7461</t>
  </si>
  <si>
    <t>0456</t>
  </si>
  <si>
    <t>Утримання та розвиток автомобільних доріг та дорожньої інфраструктури за рахунок коштів місцевого бюджету</t>
  </si>
  <si>
    <t>0118110</t>
  </si>
  <si>
    <t>8110</t>
  </si>
  <si>
    <t>0320</t>
  </si>
  <si>
    <t>Заходи із запобігання та ліквідації надзвичайних ситуацій та наслідків стихійного лиха</t>
  </si>
  <si>
    <t>0118230</t>
  </si>
  <si>
    <t>8230</t>
  </si>
  <si>
    <t>Інші заходи громадського порядку та безпеки</t>
  </si>
  <si>
    <t>0118311</t>
  </si>
  <si>
    <t>8311</t>
  </si>
  <si>
    <t>0511</t>
  </si>
  <si>
    <t>Охорона та раціональне використання природних ресурсів</t>
  </si>
  <si>
    <t>0610160</t>
  </si>
  <si>
    <t>0611010</t>
  </si>
  <si>
    <t>1010</t>
  </si>
  <si>
    <t>0910</t>
  </si>
  <si>
    <t>Надання дошкільної освіти</t>
  </si>
  <si>
    <t>у т.ч. за рахунок запозичення</t>
  </si>
  <si>
    <t>0611031</t>
  </si>
  <si>
    <t>1031</t>
  </si>
  <si>
    <t>Надання загальної середньої освіти закладами загальної середньої освіти за рахунок освітньої субвенції</t>
  </si>
  <si>
    <t>0611080</t>
  </si>
  <si>
    <t>1080</t>
  </si>
  <si>
    <t>0960</t>
  </si>
  <si>
    <t>Надання спеціалізованої освіти мистецькими школами</t>
  </si>
  <si>
    <t>0611142</t>
  </si>
  <si>
    <t>1142</t>
  </si>
  <si>
    <t>0990</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</si>
  <si>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</si>
  <si>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</si>
  <si>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</si>
  <si>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</si>
  <si>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</si>
  <si>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</si>
  <si>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</si>
  <si>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</si>
  <si>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</si>
  <si>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</si>
  <si>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</si>
  <si>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0614040</t>
  </si>
  <si>
    <t>4040</t>
  </si>
  <si>
    <t>Забезпечення діяльності музеїв i виставок</t>
  </si>
  <si>
    <t>0615031</t>
  </si>
  <si>
    <t>5031</t>
  </si>
  <si>
    <t>0615062</t>
  </si>
  <si>
    <t>0615070</t>
  </si>
  <si>
    <t>5070</t>
  </si>
  <si>
    <t>0710160</t>
  </si>
  <si>
    <t>0712010</t>
  </si>
  <si>
    <t>2010</t>
  </si>
  <si>
    <t>0731</t>
  </si>
  <si>
    <t>Багатопрофільна стаціонарна медична допомога населенню</t>
  </si>
  <si>
    <t>0712170</t>
  </si>
  <si>
    <t>2170</t>
  </si>
  <si>
    <t>0713032</t>
  </si>
  <si>
    <t>3032</t>
  </si>
  <si>
    <t>Надання пільг окремим категоріям громадян з оплати послуг зв`язку</t>
  </si>
  <si>
    <t>0713035</t>
  </si>
  <si>
    <t>3035</t>
  </si>
  <si>
    <t>Компенсаційні виплати за пільговий проїзд окремих категорій громадян на залізничному транспорті</t>
  </si>
  <si>
    <t>0713121</t>
  </si>
  <si>
    <t>3121</t>
  </si>
  <si>
    <t>0713160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</si>
  <si>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</si>
  <si>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</si>
  <si>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3718600</t>
  </si>
  <si>
    <t>0170</t>
  </si>
  <si>
    <t>Обслуговування місцевого боргу</t>
  </si>
  <si>
    <t>3718710</t>
  </si>
  <si>
    <t>8710</t>
  </si>
  <si>
    <t>Резервний фонд місцевого бюджету</t>
  </si>
  <si>
    <t>3719110</t>
  </si>
  <si>
    <t>9110</t>
  </si>
  <si>
    <t>Реверсна дотація</t>
  </si>
  <si>
    <t>0611702</t>
  </si>
  <si>
    <t>Забезпечення харчуванням учнів закладів загальної середньої освіти за рахунок субвенції з державного бюджету місцевим бюджетам</t>
  </si>
  <si>
    <t>8600</t>
  </si>
  <si>
    <t>Загальний                            фонд</t>
  </si>
  <si>
    <t>Зміни до розподілу видатків бюджету міської територіальної громади за головними розпорядниками коштів, в розрізі джерел коштів:</t>
  </si>
  <si>
    <t>6011</t>
  </si>
  <si>
    <t>0116091</t>
  </si>
  <si>
    <t>6091</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</si>
  <si>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</si>
  <si>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0117480</t>
  </si>
  <si>
    <t>7480</t>
  </si>
  <si>
    <t>Підготовка та реалізація публічних інвестиційних проектів / програм публічних інвестицій за рахунок коштів місцевого бюджету в галузі дорожнього господарства</t>
  </si>
  <si>
    <t>0117691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</si>
  <si>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</si>
  <si>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</si>
  <si>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Розвиток здібностей у дітей та молоді з фізичної культури та спорту комунальними дитячо- юнацькими спортивними школами</t>
  </si>
  <si>
    <t>Підготовка та реалізація публічних інвестиційних проектів / програм публічних інвестицій за рахунок коштів місцевого бюджету в галузі фізичної культури і спорту</t>
  </si>
  <si>
    <t>Інші субвенції з місцевого бюджету</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</si>
  <si>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</si>
  <si>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</si>
  <si>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0719770</t>
  </si>
  <si>
    <t>Найменування трансферту / Найменування бюджету -                                                                         надавача міжбюджетного трансферту</t>
  </si>
  <si>
    <t>Найменування трансферту / Найменування бюджету -                                        надавача міжбюджетного трансферту</t>
  </si>
  <si>
    <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</si>
  <si>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</si>
  <si>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</si>
  <si>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Інші заходи та заклади у сфері соціального захисту і соціального забезпечення</t>
  </si>
  <si>
    <t xml:space="preserve">          Секретар міської ради                                                    Галина ГАЄВСЬКА             </t>
  </si>
  <si>
    <t>Підготовка та реалізація публічних інвестиційних проектів / програм публічних інвестицій за рахунок коштів місцевого бюджету в галузі освіти</t>
  </si>
  <si>
    <t>1300</t>
  </si>
  <si>
    <t>0611300</t>
  </si>
  <si>
    <t>Найменування згідно з Класифікацією                         фінансування бюджету</t>
  </si>
  <si>
    <t>Загальний                  фонд</t>
  </si>
  <si>
    <t>Фінансування за типом кредитора</t>
  </si>
  <si>
    <t>Внутрішнє фінансування</t>
  </si>
  <si>
    <t>Загальне фінансування</t>
  </si>
  <si>
    <t>Фінансування за типом боргового зобов'язання</t>
  </si>
  <si>
    <t xml:space="preserve">         Секретар міської ради                                                   Галина ГАЄВСЬКА             </t>
  </si>
  <si>
    <t xml:space="preserve">      (грн)</t>
  </si>
  <si>
    <t>Код  ТПКВКМБ</t>
  </si>
  <si>
    <t>Код ФКВМБ</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</si>
  <si>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</si>
  <si>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місцевої/регіональної програми</t>
  </si>
  <si>
    <t>Дата і номер документа, яким затверджено місцеву/ регіональну програму</t>
  </si>
  <si>
    <t>Загальний             фонд</t>
  </si>
  <si>
    <t xml:space="preserve">Спеціальний фонд </t>
  </si>
  <si>
    <t>у тому числі бюджет               розвитку</t>
  </si>
  <si>
    <t>3</t>
  </si>
  <si>
    <t xml:space="preserve">                        Секретар міської ради                                                              Галина ГАЄВСЬКА             </t>
  </si>
  <si>
    <t xml:space="preserve">Зміни до фінансування бюджету міської територіальної громади на 2026 рік </t>
  </si>
  <si>
    <t>Зміни до розподілу витрат бюджету Перечинської міської територіальної громади на реалізацію місцевих/регіональних програм у 2026 році</t>
  </si>
  <si>
    <t>Зміни до додатку 3 рішення міської ради "Про бюджет Перечинської міської територіальної громади на 2026 рік" –                                                                                                                                                                                                                                                      "Розподіл видатків бюджету міської територіальної громади на 2026 рік"</t>
  </si>
  <si>
    <t>Зміни до обсягу доходів бюджету міської територіальної громади на 2026 рік</t>
  </si>
  <si>
    <t>0117367</t>
  </si>
  <si>
    <t>Реалізація проектів у рамках Програми відновлення України III</t>
  </si>
  <si>
    <t>0119800</t>
  </si>
  <si>
    <t>Субвенція з місцевого бюджету державному бюджету на виконання програм соціально-економічного розвитку регіонів</t>
  </si>
  <si>
    <t xml:space="preserve"> (код бюджету)</t>
  </si>
  <si>
    <t>№               з/п</t>
  </si>
  <si>
    <t>Загальний                фонд</t>
  </si>
  <si>
    <t>у тому числі</t>
  </si>
  <si>
    <t xml:space="preserve">видатки споживання </t>
  </si>
  <si>
    <t>видатки            розвитку</t>
  </si>
  <si>
    <t>2</t>
  </si>
  <si>
    <t>Перечинська міська рада - головний розпорядник коштів</t>
  </si>
  <si>
    <t>1.1.</t>
  </si>
  <si>
    <t xml:space="preserve">       Секретар міської ради                                                  Галина ГАЄВСЬКА             </t>
  </si>
  <si>
    <t xml:space="preserve">Фінансування за рахунок зміни залишків коштів бюджетів </t>
  </si>
  <si>
    <t>600000</t>
  </si>
  <si>
    <t>Фінансування за активними операціями </t>
  </si>
  <si>
    <t>602000</t>
  </si>
  <si>
    <t>Зміни обсягу бюджетних коштів</t>
  </si>
  <si>
    <t>9800</t>
  </si>
  <si>
    <t>Рішення від 11.12.2025 №1521</t>
  </si>
  <si>
    <t>Програма заходів національного спротиву Перечинської міської територіальної громади на 2026-2028 роки</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</si>
  <si>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</si>
  <si>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</si>
  <si>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</si>
  <si>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</si>
  <si>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 xml:space="preserve">Усього доходів (без урахування міжбюджетних трансфертів) </t>
  </si>
  <si>
    <t>Програма фінансової підтримки КП "Комунальник" з питань розвитку житлово-комунального господарства на 2026-2028 роки</t>
  </si>
  <si>
    <t>Рішення від 11.12.2025 №1521 (зі змінами)</t>
  </si>
  <si>
    <t>3719770</t>
  </si>
  <si>
    <t xml:space="preserve">Інші субвенції з місцевого бюджету   </t>
  </si>
  <si>
    <t>0611200</t>
  </si>
  <si>
    <t>1200</t>
  </si>
  <si>
    <t>208400</t>
  </si>
  <si>
    <t>Кошти, що передаються із загального фонду бюджету до бюджету розвитку (спеціального фонду)</t>
  </si>
  <si>
    <t>602400</t>
  </si>
  <si>
    <t>І. У межах змін обсягу доходів - всього, у тому числі:</t>
  </si>
  <si>
    <t>0117693</t>
  </si>
  <si>
    <t>7693</t>
  </si>
  <si>
    <t xml:space="preserve"> Інші заходи, повязані з економічною діяльністю</t>
  </si>
  <si>
    <t>Інша діяльність у сфері екології та охорони природних ресурсів</t>
  </si>
  <si>
    <t>0540</t>
  </si>
  <si>
    <t>0118330</t>
  </si>
  <si>
    <t>0117680</t>
  </si>
  <si>
    <t>7680</t>
  </si>
  <si>
    <t>Членські внески до асоціацій органів місцевого самоврядування</t>
  </si>
  <si>
    <t>Розроблення схем планування та забудови територій (містобудівної документації)</t>
  </si>
  <si>
    <t>0443</t>
  </si>
  <si>
    <t>7350</t>
  </si>
  <si>
    <t>0117350</t>
  </si>
  <si>
    <t>0117520</t>
  </si>
  <si>
    <t>7520</t>
  </si>
  <si>
    <t>Реалізація Національної програми інформатизації</t>
  </si>
  <si>
    <t>0460</t>
  </si>
  <si>
    <t>0713242</t>
  </si>
  <si>
    <t>1.3.</t>
  </si>
  <si>
    <t>Внутрішні податки на товари та послуги</t>
  </si>
  <si>
    <t>Акцизний податок з ввезених на митну територію України підакцизних товарів (продукції)</t>
  </si>
  <si>
    <t>Пальне</t>
  </si>
  <si>
    <t>Акцизний податок з реалізації суб`єктами господарювання роздрібної торгівлі підакцизних товарів</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</si>
  <si>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</si>
  <si>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Місцеві податки та збори, що сплачуються (перераховуються) згідно з Податковим кодексом України</t>
  </si>
  <si>
    <t>Податок на майно</t>
  </si>
  <si>
    <t>Орендна плата з юридичних осіб</t>
  </si>
  <si>
    <t>Неподаткові надходження</t>
  </si>
  <si>
    <t>Інші надходження</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</si>
  <si>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</si>
  <si>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Зміни до додатку 5 рішення міської ради "Про бюджет Перечинської міської територіальної громади на 2026 рік" – "Обсяги
 публічних інвестицій у розрізі публічних інвестиційних проєктів та програм публічних інвестицій у 2026 році"</t>
  </si>
  <si>
    <t>№ з/п</t>
  </si>
  <si>
    <t>Найменування галузі (сектору) для публічного  інвестування / публічного інвестиційного проєкту /  програми публічних інвестицій</t>
  </si>
  <si>
    <t>Унікальний ідентифікатор проєкту / програми</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</si>
  <si>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</si>
  <si>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 за галузь (сектор) / головного розпорядника коштів місцевого бюджету  / відповідального виконавця</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</si>
  <si>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</si>
  <si>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</si>
  <si>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</si>
  <si>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</si>
  <si>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</si>
  <si>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</si>
  <si>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 xml:space="preserve">міжбюджетних трансфертів з інших місцевих бюджетів </t>
  </si>
  <si>
    <t>місцевих                запозичень</t>
  </si>
  <si>
    <t>інших                     джерел</t>
  </si>
  <si>
    <t>7</t>
  </si>
  <si>
    <t>1</t>
  </si>
  <si>
    <t>Муніципальна інфраструктура та послуги</t>
  </si>
  <si>
    <t>1.1</t>
  </si>
  <si>
    <t>Капітальний ремонт вул. Промислова в                       м. Перечин</t>
  </si>
  <si>
    <t>080126-6A7F39C1</t>
  </si>
  <si>
    <t>2025-2026</t>
  </si>
  <si>
    <t>1.2</t>
  </si>
  <si>
    <t>Реконструкція КНС по вул. Ужанській з підключенням до очисних споруд м. Перечин</t>
  </si>
  <si>
    <t>081025-5733A20B</t>
  </si>
  <si>
    <t>2024-2028</t>
  </si>
  <si>
    <t>1.3</t>
  </si>
  <si>
    <t>Реконструкція очисної споруди в м.Перечин Закарпатської області</t>
  </si>
  <si>
    <t>101025-E7A63EAA</t>
  </si>
  <si>
    <t>Реалізація проектів у рамках Програми відновлення України ІІІ</t>
  </si>
  <si>
    <t>1.4</t>
  </si>
  <si>
    <t>Капітальний ремонт тротуарів по вул.Ужанська та Ужгородська в м.Перечин</t>
  </si>
  <si>
    <t>131025-2E629FC0</t>
  </si>
  <si>
    <t>1.5</t>
  </si>
  <si>
    <t>Будівництво каналізації по вул.Духновича в м.Перечин</t>
  </si>
  <si>
    <t>300925-452A323F</t>
  </si>
  <si>
    <t>Спорт та фізичне виховання</t>
  </si>
  <si>
    <t>Вiддiл освiти, культури, сiм'ї, молодi та спорту Перечинської мiської ради</t>
  </si>
  <si>
    <t>2.1</t>
  </si>
  <si>
    <t>231025-98827821</t>
  </si>
  <si>
    <t>Освіта і наука</t>
  </si>
  <si>
    <t>3.1</t>
  </si>
  <si>
    <t>140126-D0E604E5</t>
  </si>
  <si>
    <t>Охорона здоров`я</t>
  </si>
  <si>
    <t>Вiддiл охорони здоров'я, соцiального захисту населення Перечинської мiської ради</t>
  </si>
  <si>
    <t>4.1</t>
  </si>
  <si>
    <t>281025-AFA31F6C</t>
  </si>
  <si>
    <t>2023-2028</t>
  </si>
  <si>
    <t>4.2</t>
  </si>
  <si>
    <t>2026-2028</t>
  </si>
  <si>
    <t>Секретар міської ради</t>
  </si>
  <si>
    <t>Галина ГАЄВСЬКА</t>
  </si>
  <si>
    <t>Зміни до обсягів
 публічних інвестицій у розрізі публічних інвестиційних проєктів та програм публічних інвестицій у 2026 році</t>
  </si>
  <si>
    <t>II.  У межах загального обсягу видатків</t>
  </si>
  <si>
    <t>Зміни до розподілу субвенції з бюджету міської територіальної громади  державному бюджету                                               на виконання програм соціально-економічного розвитку регіонів (КПКВК 9800) на 2026 рік</t>
  </si>
  <si>
    <t>Зміни до міжбюджетних трансфертів на 2026 рік</t>
  </si>
  <si>
    <t>Інші дотації з місцевого бюджету</t>
  </si>
  <si>
    <t>9150</t>
  </si>
  <si>
    <t>3719150</t>
  </si>
  <si>
    <t>14020000</t>
  </si>
  <si>
    <t>Акцизний податок з вироблених в Україні підакцизних товарів (продукції)</t>
  </si>
  <si>
    <t>14021900</t>
  </si>
  <si>
    <t>21080000</t>
  </si>
  <si>
    <t>21081700</t>
  </si>
  <si>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</si>
  <si>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t>21000000</t>
  </si>
  <si>
    <t>Доходи від власності та підприємницької діяльності</t>
  </si>
  <si>
    <t>0113230</t>
  </si>
  <si>
    <t>3230</t>
  </si>
  <si>
    <t>Видатки, пов'язані з наданням підтримки внутрішньо переміщеним та/або евакуйованим особам у зв'язку із введенням воєнного стану</t>
  </si>
  <si>
    <t>1.4.</t>
  </si>
  <si>
    <t>1060</t>
  </si>
  <si>
    <t>Рішення від 12.03.2026 №1608</t>
  </si>
  <si>
    <t>Проведення експертної грошової оцінки земельної ділянки чи права на неї</t>
  </si>
  <si>
    <t>0117650</t>
  </si>
  <si>
    <t>0717520</t>
  </si>
  <si>
    <t>0617520</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</si>
  <si>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</si>
  <si>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</si>
  <si>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Програма санітарного очищення та утримання елементів благоустрою на території Перечинської міської територіальної громади на 2026-2028 роки</t>
  </si>
  <si>
    <t>Програма відшкодування різниці в тарифах комунальному підприємству "Комунальник" на послуги із централізованого водопостачання та водовідвення  для населення на 2026-2028 роки</t>
  </si>
  <si>
    <t>Програма соціально-економічного розвитку Перечинської міської територіальної громади на 2026-2028 роки</t>
  </si>
  <si>
    <t>Рішення від 23.12.2025 №1538 (зі змінами)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</si>
  <si>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</si>
  <si>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</si>
  <si>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</si>
  <si>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</si>
  <si>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</si>
  <si>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</si>
  <si>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</si>
  <si>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</si>
  <si>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</si>
  <si>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</si>
  <si>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</si>
  <si>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Створення освітнього простору у межах реформи "Нова українська школа" - Перечинська територіальна громада</t>
  </si>
  <si>
    <t>250326-D198815A</t>
  </si>
  <si>
    <t>2026</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</si>
  <si>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</si>
  <si>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</si>
  <si>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Культура та інформація</t>
  </si>
  <si>
    <t>«Капітальний ремонт будинку культури по вул. Миру, №54 в с. Зарічово Ужгородського району Закарпатської області»</t>
  </si>
  <si>
    <t>270326-E7ED0E8B</t>
  </si>
  <si>
    <t>4.3</t>
  </si>
  <si>
    <t>5.1</t>
  </si>
  <si>
    <t>5.2</t>
  </si>
  <si>
    <t>1.6</t>
  </si>
  <si>
    <t>Нове будівництво зовнішніх мереж водопостачання та каналізації, споруди системи водопідготовки, резервуара чистої води за адресою: с. Сімер, Ужгородський район, Закарпатська область</t>
  </si>
  <si>
    <t>280426-1AB75F20</t>
  </si>
  <si>
    <t>2026-2027</t>
  </si>
  <si>
    <t>4083</t>
  </si>
  <si>
    <t>0614083</t>
  </si>
  <si>
    <t>Підготовка та реалізація публічних інвестиційних проектів / програм публічних інвестицій за рахунок коштів місцевого бюджету в галузі культури і мистецтва</t>
  </si>
  <si>
    <t>Рішення від 11.12.2025 №1521  (зі змінами)</t>
  </si>
  <si>
    <t>Програма соціальної підтримки ветеранів війни, військовослужбовців та членів їх сімей Перечинської територіальної громади на 2026-2028 роки</t>
  </si>
  <si>
    <t>Програма ефективного використання майна комунальної власності Перечинської міської територіальної громади на 2026-2028 роки</t>
  </si>
  <si>
    <t>I.I.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</si>
  <si>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311025-544C5E8D</t>
  </si>
  <si>
    <t>Капітальний ремонт фасаду поліклінічного відділення КНП "Перечинська лікарня" Перечинської міської ради за адресою: м.Перечин, вул.Ужанська, 8. Коригування</t>
  </si>
  <si>
    <t>24060300</t>
  </si>
  <si>
    <t>Інші неподаткові надходження</t>
  </si>
  <si>
    <t>Комплексна програма розвитку первинної медико-санітарної допомоги, стимулів та підтримки КНП "Перечинський ЦПМСД" на 2026-2028 рік</t>
  </si>
  <si>
    <t>Програма фінансової підтримки заходів у сфері соціального захисту вразливих верств населення Перечинської міської територіальної громади на 2026-2028 роки</t>
  </si>
  <si>
    <t>Програма підтримки військовослужбовців військової служби за контрактом та по призову на військову службу під час мобілізації (добровільна основа), на особливий період на 2025-2027 роки</t>
  </si>
  <si>
    <t>Рішення від 20.03.2025 №1285 (зі змінами)</t>
  </si>
  <si>
    <t>Програма благоустрою Перечинської міської територіальної громади на 2026-2028 роки</t>
  </si>
  <si>
    <t>Інші заходи, пов`язані з економічною діяльністю</t>
  </si>
  <si>
    <t>Програма фінансування заходів щодо підтримки внутрішньо-переміщених осіб, що проживають на території Перечинської територіальної громади на 2026-2028 роки</t>
  </si>
  <si>
    <t>Програма інформатизації "Цифрова Перечинська громада" на 2026-2028 роки</t>
  </si>
  <si>
    <t>1.2.</t>
  </si>
  <si>
    <t>Програма розвитку та удосконалення цивільного захисту Перечинської  територіальної громади на 2026-2028 роки</t>
  </si>
  <si>
    <t>Програма "Фінансової підтримки Перечинського відділу обслуговування платників Ужгородської ДПІ ГУ ДПС у Закарпатській області на 2026 рік"</t>
  </si>
  <si>
    <t>Ужгородська ДПС ГУ ДПС у Закарпатський області - одержувач коштів</t>
  </si>
  <si>
    <t xml:space="preserve">Найменування головного розпорядника коштів місцевого бюджету / Найменування одержувача субенції                            </t>
  </si>
  <si>
    <t>Реалізація заходів за рахунок освітньої субвенції з державного бюджету місцевим бюджетам (за спеціальним фондом державного бюджету) з урахуванням залишків на створення сучасного освітнього простору</t>
  </si>
  <si>
    <t>0611276</t>
  </si>
  <si>
    <t>0611275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</si>
  <si>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з урахуванням залишків, на створення сучасного освітнього простору</t>
  </si>
  <si>
    <t>II. Трансферти до спеціального фонду бюджету</t>
  </si>
  <si>
    <t>Освітня субвенція з державного бюджету місцевим бюджетам</t>
  </si>
  <si>
    <t xml:space="preserve">                                                                                                                                                                                                                                                                          </t>
  </si>
  <si>
    <t>Код ТПКВКМБ</t>
  </si>
  <si>
    <t>Надання кредитів</t>
  </si>
  <si>
    <t>Повернення кредитів</t>
  </si>
  <si>
    <t>Кредитування-усього</t>
  </si>
  <si>
    <t>разом</t>
  </si>
  <si>
    <t>0118831</t>
  </si>
  <si>
    <t>8831</t>
  </si>
  <si>
    <t>Надання довгострокових кредитів індивідуальним забудовникам житла на селі</t>
  </si>
  <si>
    <t>0118832</t>
  </si>
  <si>
    <t>8832</t>
  </si>
  <si>
    <t>Повернення довгострокових кредитів, наданих індивідуальним забудовникам житла на селі</t>
  </si>
  <si>
    <t xml:space="preserve">Всього </t>
  </si>
  <si>
    <t>Зміни до додатку 4 рішення міської ради від 09 квітня 2026 року №1633 "Про внесення змін до рішення 1 пленарного засідання 50 сесії Перечинської міської ради VIII скликання від 11 грудня 2025 року № 1523 «Про бюджет Перечинської міської територіальної громади на 2026 рік» (зі змінами від 22.01.2026, 12.02.2026, 12.03.2026 року)" - "Кредитування бюджету міської територіальної громади у 2026 році"</t>
  </si>
  <si>
    <t>(у межах змін обсягу доходів, загального обсягу видатків, розподілу повернення та надання кредитів в межах загального обсягу)</t>
  </si>
  <si>
    <t>IІI. Зміни до розподілу повернення та надання кредитів в межах загального обсягу</t>
  </si>
  <si>
    <t>Цільова програма "Власний дім" на 2026-2028 роки</t>
  </si>
  <si>
    <t xml:space="preserve">I.II. За рахунок освітньої субвенції з державного бюджету місцевим бюджетам </t>
  </si>
  <si>
    <t>Субвенція з державного бюджету місцевим на реалізацію проектів в рамках Програми відновлення Ураїни III</t>
  </si>
  <si>
    <t>41038800</t>
  </si>
  <si>
    <t>I.III За рахунок субвенції з державного бюджету місцевим на реалізацію проектів в рамках Програми відновлення Ураїни III</t>
  </si>
  <si>
    <t>I.IV. за рахунок перевиконнання дохідної частини бюджету МТГ</t>
  </si>
  <si>
    <t>Єдиний податок з фізичних осіб</t>
  </si>
  <si>
    <t>18050000</t>
  </si>
  <si>
    <t>Єдиний податок</t>
  </si>
  <si>
    <t>Програма національно-патріотичного виховання в Перечинській міській територіальній громаді на 2026-2028 роки</t>
  </si>
  <si>
    <t>Програма розвитку культурно-масової роботи в Перечинській міській територіальній громаді на 2026-2028 роки</t>
  </si>
  <si>
    <t>Програма розвитку земельних відносин та охорони земель у Перечинській міській територіальній громаді на 2026-2028 роки</t>
  </si>
  <si>
    <t>Програма ремонту та утримання автомобільних доріг загального користування державного та місцевого значення у Перечинській міській територіальній громаді на 2026-2028 роки</t>
  </si>
  <si>
    <t>Програма підвищення ефективності виконання повноважень органами казначейства щодо реалізації державної регіональної політики на 2026-2030 роки</t>
  </si>
  <si>
    <t>Програма попередження надзвичайних ситуацій, забезпечення пожежної та техногенної безпеки на території Перечинської міської територіальної громади на 2025-2026 роки</t>
  </si>
  <si>
    <t xml:space="preserve">Рішення від 11.12.2025 №1521 </t>
  </si>
  <si>
    <t>Перечинський відділ Державної казначейської служби України Закарпатської області - одержувач коштів</t>
  </si>
  <si>
    <t>2 ДПРЗ ГУ ДСНС України у Закарпатській області - одержувач коштів</t>
  </si>
  <si>
    <t>040626-5ABA52AF</t>
  </si>
  <si>
    <t>Нове будівництво напірної каналізаційної мережі під розвиток громадської забудови в урочищі "Під Брановою", с.Сімер, м.Перечин Ужгородського району Закарпатської області</t>
  </si>
  <si>
    <t>Нове будівництво лінійних гідротехнічних споруд на річці Уж для забезпечення стабільного функціонування водозабору м.Перечин Ужгородського району Закарпатської області</t>
  </si>
  <si>
    <t>020726-5BFC3906</t>
  </si>
  <si>
    <t>240626-C179A1C4</t>
  </si>
  <si>
    <t>Капітальний ремонт спортивного майданчика (колишнього баскетбольного) Ліцею імені Героїв 68-го батальйону Перечинської міської ради за адресою: вул.Світавська, 1 в м. Перечин Ужгородського району Закарпатської області</t>
  </si>
  <si>
    <t>"Реконструкція спортивного майданчика на території ліцею імені Героїв 68-го батальйону Перечинської міської ради по вул. Світавська, 1 в м. Перечин Ужгородського району Закарпатської області» Коригування."</t>
  </si>
  <si>
    <t>080626-8917DD68</t>
  </si>
  <si>
    <t>Капітальний ремонт окремих класних приміщень першого та другого поверхів Ліцею імені Героїв 68-го батальйону Перечинської міської ради за адресою: вул.Світавська, 1 в м. Перечин Ужгородського району Закарпатської області</t>
  </si>
  <si>
    <t>250626-B13E5241</t>
  </si>
  <si>
    <t xml:space="preserve">"Реконструкція спортивного майданчика на території ліцею імені Героїв 68-го батальйону Перечинської міської ради по вул. Світавська, 1 в м. Перечин Ужгородського району Закарпатської області» </t>
  </si>
  <si>
    <t xml:space="preserve">2025-2026             </t>
  </si>
  <si>
    <t>2.2</t>
  </si>
  <si>
    <t>Капітальний ремонт вул. Промислова в м. Перечин(коригування)</t>
  </si>
  <si>
    <t>170626-0042D1B6</t>
  </si>
  <si>
    <t>3.2</t>
  </si>
  <si>
    <t>3.3</t>
  </si>
  <si>
    <t>3.4</t>
  </si>
  <si>
    <t>230626-118C5FCC</t>
  </si>
  <si>
    <t>Реконструкція очисної споруди в м. Перечин, Закарпатської області. Коригування</t>
  </si>
  <si>
    <t>200426-54B50313</t>
  </si>
  <si>
    <t>Сучасний освітній простір в Ліцеї імені Героїв 68-го батальйону Перечинської міської ради</t>
  </si>
  <si>
    <t>220426-BE33C23D</t>
  </si>
  <si>
    <t>0617691</t>
  </si>
  <si>
    <t>1.7</t>
  </si>
  <si>
    <t>1.8</t>
  </si>
  <si>
    <t>1.9</t>
  </si>
  <si>
    <t>«Капітальний ремонт, термомодернізація будівлі філії опорного закладу Початкова школа Ліцею імені Героїв 68-го батальйону Перечинської міської ради за адресою: Закарпатська обл., Ужгородський р-н, м. Перечин , вул. Ужанська, 9</t>
  </si>
  <si>
    <t>"Реконструкція системи електропостачання (монтаж дахової сонячної електростанції для власних потреб) філії опорного закладу Початкова школа Ліцею імені Героїв 68-го батальйону Перечинської міської ради по вул. Ужанська, 9 в м. Перечин, Ужгородського району, Закарпатської області"</t>
  </si>
  <si>
    <t>4.4</t>
  </si>
  <si>
    <t>4.5</t>
  </si>
  <si>
    <t>4.6</t>
  </si>
  <si>
    <t>Реконструкція корпусу поліклініки під амбулаторію загальної практики сімейної медицини за адресою м. Перечин, вул. Ужанська, 8Б. Коригування</t>
  </si>
  <si>
    <t>2024-2026</t>
  </si>
  <si>
    <t>50000000</t>
  </si>
  <si>
    <t>Цільові фонди</t>
  </si>
  <si>
    <t>50110000</t>
  </si>
  <si>
    <t>Цільові фонди, утворені Верховною Радою Автономної Республіки Крим, органами місцевого самоврядування та місцевими органами виконавчої влади</t>
  </si>
  <si>
    <t>Рішення від 21.08.2025 №1401 (зі змінами)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</si>
  <si>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</si>
  <si>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</si>
  <si>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</si>
  <si>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</si>
  <si>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Податок на нерухоме майно, відмінне від земельної ділянки, сплачений юридичними особами, які є власниками об`єктів нежитлової нерухомості</t>
  </si>
  <si>
    <t>18011000</t>
  </si>
  <si>
    <t>Транспортний податок з фізичних осіб</t>
  </si>
  <si>
    <t>"Реконструкція спортивного майданчика на території ліцею імені Героїв 68-го батальйону Перечинської міської ради по       вул. Світавська, 1 в м. Перечин Ужгородського району Закарпатської області» Коригування."</t>
  </si>
  <si>
    <t>3.5</t>
  </si>
  <si>
    <t>3.6</t>
  </si>
  <si>
    <t>270326-EFDACB6F</t>
  </si>
  <si>
    <t>Додаток 1
до рішення 2 пленарного засідання 54 сесії                                                                                Перечинської міської ради VIII скликання                                                                                                                                                                 від 09 липня 2026 року №1710</t>
  </si>
  <si>
    <r>
      <t xml:space="preserve">Додаток 2        
</t>
    </r>
    <r>
      <rPr>
        <sz val="12.5"/>
        <rFont val="Calibri"/>
        <family val="2"/>
        <charset val="204"/>
        <scheme val="minor"/>
      </rPr>
      <t>до рішення 2 пленарного засідання 54 сесії                                                                                Перечинської міської ради VIII скликання                                                                                                                                                                 від 09 липня 2026 року №1710</t>
    </r>
  </si>
  <si>
    <t>Додаток 3
до рішення 2 пленарного засідання 54 сесії                                                                                Перечинської міської ради VIII скликання                                                                                                                                                                 від 09 липня 2026 року №1710</t>
  </si>
  <si>
    <t>Додаток 3.1
до рішення 2 пленарного засідання 54 сесії                                                                                Перечинської міської ради VIII скликання                                                                                                                                                                 від 09 липня 2026 року №1710</t>
  </si>
  <si>
    <t>Додаток 4
до рішення 2 пленарного засідання 54 сесії                                                                                Перечинської міської ради VIII скликання                                                                                                                                                                 від 09 липня 2026 року №1710</t>
  </si>
  <si>
    <t>Додаток 5
до рішення 2 пленарного засідання 54 сесії                                                                                Перечинської міської ради VIII скликання                                                                                                                                                                 від 09 липня 2026 року №1710</t>
  </si>
  <si>
    <t>Додаток 6
до рішення 2 пленарного засідання 54 сесії                                                                                Перечинської міської ради VIII скликання                                                                                                                                                                 від 09 липня 2026 року №1710</t>
  </si>
  <si>
    <t>Додаток 6.1
до рішення 2 пленарного засідання 54 сесії                                                                                Перечинської міської ради VIII скликання                                                                                                                                                                 від 09 липня 2026 року №1710</t>
  </si>
  <si>
    <t>Додаток 7
до рішення 2 пленарного засідання 54 сесії                                                                                Перечинської міської ради VIII скликання                                                                                                                                                                 від 09 липня 2026 року №1710</t>
  </si>
  <si>
    <t>Додаток 8
до рішення 2 пленарного засідання 54 сесії                                                                                Перечинської міської ради VIII скликання                                                                                                                                                                 від 09 липня 2026 року №1710</t>
  </si>
  <si>
    <t xml:space="preserve">Зміни до розподілу витрат бюджету міської територіальної громади на 2026 рік за головними розпорядниками коштів         </t>
  </si>
  <si>
    <t>Програма «Обдарована молодь» у Перечинській ТГ на 2026-2028 роки</t>
  </si>
  <si>
    <t>*** - одержувач коштів</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</si>
</sst>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0;\-#,##0.00;#,&quot;-&quot;"/>
    <numFmt numFmtId="165" formatCode="#,##0\ &quot;z?&quot;;[Red]\-#,##0\ &quot;z?&quot;"/>
    <numFmt numFmtId="166" formatCode="#,##0.00\ &quot;z?&quot;;[Red]\-#,##0.00\ &quot;z?&quot;"/>
    <numFmt numFmtId="167" formatCode="_-* #,##0\ _р_._-;\-* #,##0\ _р_._-;_-* &quot;-&quot;\ _р_._-;_-@_-"/>
    <numFmt numFmtId="168" formatCode="_-* #,##0.00\ _р_._-;\-* #,##0.00\ _р_._-;_-* &quot;-&quot;??\ _р_._-;_-@_-"/>
    <numFmt numFmtId="169" formatCode="_-* #,##0\ &quot;р.&quot;_-;\-* #,##0\ &quot;р.&quot;_-;_-* &quot;-&quot;\ &quot;р.&quot;_-;_-@_-"/>
    <numFmt numFmtId="170" formatCode="_-* #,##0.00\ &quot;р.&quot;_-;\-* #,##0.00\ &quot;р.&quot;_-;_-* &quot;-&quot;??\ &quot;р.&quot;_-;_-@_-"/>
    <numFmt numFmtId="171" formatCode="_-* #,##0\ _z_?_-;\-* #,##0\ _z_?_-;_-* &quot;-&quot;\ _z_?_-;_-@_-"/>
    <numFmt numFmtId="172" formatCode="_-* #,##0.00\ _z_?_-;\-* #,##0.00\ _z_?_-;_-* &quot;-&quot;??\ _z_?_-;_-@_-"/>
    <numFmt numFmtId="173" formatCode="#,##0.\-"/>
    <numFmt numFmtId="174" formatCode="_(&quot;$&quot;* #,##0_);_(&quot;$&quot;* \(#,##0\);_(&quot;$&quot;* &quot;-&quot;_);_(@_)"/>
    <numFmt numFmtId="175" formatCode="_(&quot;$&quot;* #,##0.00_);_(&quot;$&quot;* \(#,##0.00\);_(&quot;$&quot;* &quot;-&quot;??_);_(@_)"/>
    <numFmt numFmtId="176" formatCode="_-* #,##0_р_._-;\-* #,##0_р_._-;_-* &quot;-&quot;_р_._-;_-@_-"/>
    <numFmt numFmtId="177" formatCode="#,##0.00_ ;\-#,##0.00\ "/>
    <numFmt numFmtId="178" formatCode="0.0"/>
  </numFmts>
  <fonts count="162">
    <font>
      <sz val="10"/>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Calibri"/>
      <family val="2"/>
      <charset val="204"/>
      <scheme val="minor"/>
    </font>
    <font>
      <b/>
      <sz val="14"/>
      <name val="Calibri"/>
      <family val="2"/>
      <charset val="204"/>
      <scheme val="minor"/>
    </font>
    <font>
      <b/>
      <sz val="16"/>
      <name val="Calibri"/>
      <family val="2"/>
      <charset val="204"/>
      <scheme val="minor"/>
    </font>
    <font>
      <sz val="12"/>
      <color theme="1"/>
      <name val="Calibri"/>
      <family val="2"/>
      <charset val="204"/>
      <scheme val="minor"/>
    </font>
    <font>
      <sz val="10"/>
      <name val="Calibri"/>
      <family val="2"/>
      <charset val="204"/>
      <scheme val="minor"/>
    </font>
    <font>
      <sz val="12"/>
      <name val="Calibri"/>
      <family val="2"/>
      <charset val="204"/>
      <scheme val="minor"/>
    </font>
    <font>
      <b/>
      <sz val="12"/>
      <name val="Calibri"/>
      <family val="2"/>
      <charset val="204"/>
      <scheme val="minor"/>
    </font>
    <font>
      <sz val="14"/>
      <name val="Calibri"/>
      <family val="2"/>
      <charset val="204"/>
      <scheme val="minor"/>
    </font>
    <font>
      <b/>
      <sz val="10"/>
      <name val="Calibri"/>
      <family val="2"/>
      <charset val="204"/>
      <scheme val="minor"/>
    </font>
    <font>
      <b/>
      <sz val="11"/>
      <name val="Calibri"/>
      <family val="2"/>
      <charset val="204"/>
      <scheme val="minor"/>
    </font>
    <font>
      <sz val="11"/>
      <name val="Calibri"/>
      <family val="2"/>
      <charset val="204"/>
      <scheme val="minor"/>
    </font>
    <font>
      <sz val="10"/>
      <name val="Arial Cyr"/>
      <charset val="204"/>
    </font>
    <font>
      <sz val="10"/>
      <name val="Helv"/>
      <charset val="204"/>
    </font>
    <font>
      <sz val="13"/>
      <name val="Calibri"/>
      <family val="2"/>
      <charset val="204"/>
      <scheme val="minor"/>
    </font>
    <font>
      <sz val="14"/>
      <name val="Times New Roman"/>
      <family val="1"/>
      <charset val="204"/>
    </font>
    <font>
      <sz val="10"/>
      <name val="Times New Roman"/>
      <family val="1"/>
      <charset val="204"/>
    </font>
    <font>
      <sz val="1"/>
      <color indexed="8"/>
      <name val="Courier"/>
      <family val="1"/>
      <charset val="204"/>
    </font>
    <font>
      <b/>
      <sz val="1"/>
      <color indexed="8"/>
      <name val="Courier"/>
      <family val="1"/>
      <charset val="204"/>
    </font>
    <font>
      <sz val="11"/>
      <color indexed="8"/>
      <name val="Calibri"/>
      <family val="2"/>
      <charset val="204"/>
    </font>
    <font>
      <sz val="14"/>
      <color indexed="8"/>
      <name val="Times New Roman"/>
      <family val="2"/>
      <charset val="204"/>
    </font>
    <font>
      <sz val="11"/>
      <color indexed="9"/>
      <name val="Calibri"/>
      <family val="2"/>
      <charset val="204"/>
    </font>
    <font>
      <sz val="14"/>
      <color indexed="9"/>
      <name val="Times New Roman"/>
      <family val="2"/>
      <charset val="204"/>
    </font>
    <font>
      <sz val="10"/>
      <name val="Arial CE"/>
    </font>
    <font>
      <sz val="9"/>
      <name val="PL Arial"/>
    </font>
    <font>
      <sz val="10"/>
      <name val="PL Arial"/>
    </font>
    <font>
      <sz val="10"/>
      <name val="Arial"/>
      <family val="2"/>
      <charset val="204"/>
    </font>
    <font>
      <u/>
      <sz val="10"/>
      <color indexed="36"/>
      <name val="Arial Cyr"/>
      <family val="2"/>
      <charset val="204"/>
    </font>
    <font>
      <b/>
      <sz val="18"/>
      <name val="Times New Roman"/>
      <family val="1"/>
      <charset val="204"/>
    </font>
    <font>
      <b/>
      <sz val="14"/>
      <name val="Times New Roman"/>
      <family val="1"/>
      <charset val="204"/>
    </font>
    <font>
      <u/>
      <sz val="10"/>
      <color indexed="12"/>
      <name val="Arial Cyr"/>
      <family val="2"/>
      <charset val="204"/>
    </font>
    <font>
      <sz val="10"/>
      <name val="Helv"/>
    </font>
    <font>
      <b/>
      <sz val="14"/>
      <name val="PL Arial"/>
    </font>
    <font>
      <sz val="11"/>
      <color indexed="62"/>
      <name val="Calibri"/>
      <family val="2"/>
      <charset val="204"/>
    </font>
    <font>
      <sz val="14"/>
      <color indexed="62"/>
      <name val="Times New Roman"/>
      <family val="2"/>
      <charset val="204"/>
    </font>
    <font>
      <sz val="11"/>
      <color indexed="17"/>
      <name val="Calibri"/>
      <family val="2"/>
      <charset val="204"/>
    </font>
    <font>
      <sz val="14"/>
      <color indexed="17"/>
      <name val="Times New Roman"/>
      <family val="2"/>
      <charset val="204"/>
    </font>
    <font>
      <b/>
      <sz val="18"/>
      <color indexed="62"/>
      <name val="Calibri"/>
      <family val="2"/>
      <charset val="204"/>
    </font>
    <font>
      <b/>
      <sz val="15"/>
      <color indexed="56"/>
      <name val="Times New Roman"/>
      <family val="2"/>
      <charset val="204"/>
    </font>
    <font>
      <b/>
      <sz val="15"/>
      <color indexed="56"/>
      <name val="Calibri"/>
      <family val="2"/>
      <charset val="204"/>
    </font>
    <font>
      <b/>
      <sz val="13"/>
      <color indexed="56"/>
      <name val="Times New Roman"/>
      <family val="2"/>
      <charset val="204"/>
    </font>
    <font>
      <b/>
      <sz val="13"/>
      <color indexed="56"/>
      <name val="Calibri"/>
      <family val="2"/>
      <charset val="204"/>
    </font>
    <font>
      <b/>
      <sz val="11"/>
      <color indexed="56"/>
      <name val="Times New Roman"/>
      <family val="2"/>
      <charset val="204"/>
    </font>
    <font>
      <b/>
      <sz val="11"/>
      <color indexed="56"/>
      <name val="Calibri"/>
      <family val="2"/>
      <charset val="204"/>
    </font>
    <font>
      <sz val="10"/>
      <name val="Courier New"/>
      <family val="3"/>
      <charset val="204"/>
    </font>
    <font>
      <sz val="10"/>
      <color indexed="8"/>
      <name val="Arial"/>
      <family val="2"/>
      <charset val="204"/>
    </font>
    <font>
      <sz val="10"/>
      <color indexed="8"/>
      <name val="Arial Cyr"/>
      <family val="2"/>
      <charset val="204"/>
    </font>
    <font>
      <sz val="10"/>
      <name val="Arial Cyr"/>
      <family val="2"/>
      <charset val="204"/>
    </font>
    <font>
      <sz val="11"/>
      <color indexed="52"/>
      <name val="Calibri"/>
      <family val="2"/>
      <charset val="204"/>
    </font>
    <font>
      <sz val="14"/>
      <color indexed="52"/>
      <name val="Times New Roman"/>
      <family val="2"/>
      <charset val="204"/>
    </font>
    <font>
      <b/>
      <sz val="11"/>
      <color indexed="8"/>
      <name val="Calibri"/>
      <family val="2"/>
      <charset val="204"/>
    </font>
    <font>
      <b/>
      <sz val="11"/>
      <color indexed="9"/>
      <name val="Calibri"/>
      <family val="2"/>
      <charset val="204"/>
    </font>
    <font>
      <b/>
      <sz val="14"/>
      <color indexed="9"/>
      <name val="Times New Roman"/>
      <family val="2"/>
      <charset val="204"/>
    </font>
    <font>
      <b/>
      <sz val="18"/>
      <color indexed="62"/>
      <name val="Cambria"/>
      <family val="2"/>
      <charset val="204"/>
    </font>
    <font>
      <b/>
      <sz val="18"/>
      <color indexed="56"/>
      <name val="Cambria"/>
      <family val="2"/>
      <charset val="204"/>
    </font>
    <font>
      <sz val="11"/>
      <color indexed="60"/>
      <name val="Calibri"/>
      <family val="2"/>
      <charset val="204"/>
    </font>
    <font>
      <b/>
      <sz val="11"/>
      <color indexed="52"/>
      <name val="Calibri"/>
      <family val="2"/>
      <charset val="204"/>
    </font>
    <font>
      <b/>
      <sz val="14"/>
      <color indexed="52"/>
      <name val="Times New Roman"/>
      <family val="2"/>
      <charset val="204"/>
    </font>
    <font>
      <b/>
      <sz val="14"/>
      <color indexed="8"/>
      <name val="Times New Roman"/>
      <family val="2"/>
      <charset val="204"/>
    </font>
    <font>
      <sz val="11"/>
      <color indexed="20"/>
      <name val="Calibri"/>
      <family val="2"/>
      <charset val="204"/>
    </font>
    <font>
      <sz val="14"/>
      <color indexed="20"/>
      <name val="Times New Roman"/>
      <family val="2"/>
      <charset val="204"/>
    </font>
    <font>
      <i/>
      <sz val="11"/>
      <color indexed="23"/>
      <name val="Calibri"/>
      <family val="2"/>
      <charset val="204"/>
    </font>
    <font>
      <sz val="11"/>
      <color indexed="10"/>
      <name val="Calibri"/>
      <family val="2"/>
      <charset val="204"/>
    </font>
    <font>
      <sz val="10"/>
      <name val="Times New Roman CYR"/>
      <charset val="204"/>
    </font>
    <font>
      <b/>
      <sz val="11"/>
      <color indexed="63"/>
      <name val="Calibri"/>
      <family val="2"/>
      <charset val="204"/>
    </font>
    <font>
      <b/>
      <sz val="14"/>
      <color indexed="63"/>
      <name val="Times New Roman"/>
      <family val="2"/>
      <charset val="204"/>
    </font>
    <font>
      <sz val="14"/>
      <color indexed="60"/>
      <name val="Times New Roman"/>
      <family val="2"/>
      <charset val="204"/>
    </font>
    <font>
      <sz val="14"/>
      <color indexed="10"/>
      <name val="Times New Roman"/>
      <family val="2"/>
      <charset val="204"/>
    </font>
    <font>
      <i/>
      <sz val="14"/>
      <color indexed="23"/>
      <name val="Times New Roman"/>
      <family val="2"/>
      <charset val="204"/>
    </font>
    <font>
      <sz val="12"/>
      <name val="UkrainianPragmatica"/>
      <charset val="204"/>
    </font>
    <font>
      <b/>
      <u/>
      <sz val="14"/>
      <name val="Calibri"/>
      <family val="2"/>
      <charset val="204"/>
      <scheme val="minor"/>
    </font>
    <font>
      <sz val="12"/>
      <name val="Times New Roman"/>
      <family val="1"/>
      <charset val="204"/>
    </font>
    <font>
      <b/>
      <sz val="14"/>
      <color indexed="8"/>
      <name val="Calibri"/>
      <family val="2"/>
      <charset val="204"/>
      <scheme val="minor"/>
    </font>
    <font>
      <b/>
      <sz val="12"/>
      <color indexed="8"/>
      <name val="Calibri"/>
      <family val="2"/>
      <charset val="204"/>
      <scheme val="minor"/>
    </font>
    <font>
      <sz val="9"/>
      <name val="Calibri"/>
      <family val="2"/>
      <charset val="204"/>
      <scheme val="minor"/>
    </font>
    <font>
      <b/>
      <sz val="12"/>
      <name val="Calibri"/>
      <family val="2"/>
      <charset val="204"/>
    </font>
    <font>
      <sz val="8"/>
      <name val="Calibri"/>
      <family val="2"/>
      <charset val="204"/>
      <scheme val="minor"/>
    </font>
    <font>
      <sz val="7"/>
      <name val="Calibri"/>
      <family val="2"/>
      <charset val="204"/>
      <scheme val="minor"/>
    </font>
    <font>
      <sz val="11"/>
      <color indexed="8"/>
      <name val="Calibri"/>
      <family val="2"/>
      <charset val="204"/>
      <scheme val="minor"/>
    </font>
    <font>
      <sz val="10"/>
      <color indexed="8"/>
      <name val="Calibri"/>
      <family val="2"/>
      <charset val="204"/>
    </font>
    <font>
      <sz val="16"/>
      <name val="Calibri"/>
      <family val="2"/>
      <charset val="204"/>
      <scheme val="minor"/>
    </font>
    <font>
      <sz val="10"/>
      <name val="Arial"/>
      <family val="2"/>
      <charset val="204"/>
    </font>
    <font>
      <sz val="10"/>
      <name val="Arial"/>
      <family val="2"/>
      <charset val="204"/>
    </font>
    <font>
      <b/>
      <sz val="9"/>
      <name val="Calibri"/>
      <family val="2"/>
      <charset val="204"/>
      <scheme val="minor"/>
    </font>
    <font>
      <b/>
      <sz val="13"/>
      <name val="Calibri"/>
      <family val="2"/>
      <charset val="204"/>
      <scheme val="minor"/>
    </font>
    <font>
      <sz val="14"/>
      <name val="Calibri"/>
      <family val="2"/>
      <charset val="204"/>
    </font>
    <font>
      <sz val="10"/>
      <name val="Calibri"/>
      <family val="2"/>
      <charset val="204"/>
    </font>
    <font>
      <b/>
      <sz val="14"/>
      <name val="Calibri"/>
      <family val="2"/>
      <charset val="204"/>
    </font>
    <font>
      <sz val="11"/>
      <name val="Calibri"/>
      <family val="2"/>
      <charset val="204"/>
    </font>
    <font>
      <sz val="12"/>
      <name val="Calibri"/>
      <family val="2"/>
      <charset val="204"/>
    </font>
    <font>
      <b/>
      <sz val="14"/>
      <color theme="1"/>
      <name val="Calibri"/>
      <family val="2"/>
      <charset val="204"/>
      <scheme val="minor"/>
    </font>
    <font>
      <sz val="14"/>
      <color theme="1"/>
      <name val="Calibri"/>
      <family val="2"/>
      <charset val="204"/>
      <scheme val="minor"/>
    </font>
    <font>
      <sz val="13"/>
      <color theme="1"/>
      <name val="Calibri"/>
      <family val="2"/>
      <charset val="204"/>
      <scheme val="minor"/>
    </font>
    <font>
      <b/>
      <sz val="15"/>
      <name val="Calibri"/>
      <family val="2"/>
      <charset val="204"/>
    </font>
    <font>
      <b/>
      <sz val="15"/>
      <color theme="1"/>
      <name val="Calibri"/>
      <family val="2"/>
      <charset val="204"/>
      <scheme val="minor"/>
    </font>
    <font>
      <sz val="10"/>
      <color rgb="FFFF0000"/>
      <name val="Calibri"/>
      <family val="2"/>
      <charset val="204"/>
      <scheme val="minor"/>
    </font>
    <font>
      <b/>
      <sz val="13"/>
      <color indexed="8"/>
      <name val="Calibri"/>
      <family val="2"/>
      <charset val="204"/>
      <scheme val="minor"/>
    </font>
    <font>
      <b/>
      <i/>
      <sz val="14"/>
      <name val="Calibri"/>
      <family val="2"/>
      <charset val="204"/>
      <scheme val="minor"/>
    </font>
    <font>
      <sz val="14"/>
      <color indexed="8"/>
      <name val="Calibri"/>
      <family val="2"/>
      <charset val="204"/>
      <scheme val="minor"/>
    </font>
    <font>
      <b/>
      <sz val="10"/>
      <name val="Arial Cyr"/>
      <charset val="204"/>
    </font>
    <font>
      <b/>
      <u/>
      <sz val="14"/>
      <name val="Calibri"/>
      <family val="2"/>
      <charset val="204"/>
    </font>
    <font>
      <b/>
      <sz val="13"/>
      <color theme="1"/>
      <name val="Calibri"/>
      <family val="2"/>
      <charset val="204"/>
      <scheme val="minor"/>
    </font>
    <font>
      <b/>
      <sz val="16"/>
      <name val="Calibri"/>
      <family val="2"/>
      <charset val="204"/>
    </font>
    <font>
      <sz val="12.5"/>
      <name val="Calibri"/>
      <family val="2"/>
      <charset val="204"/>
      <scheme val="minor"/>
    </font>
    <font>
      <b/>
      <sz val="12.5"/>
      <name val="Calibri"/>
      <family val="2"/>
      <charset val="204"/>
      <scheme val="minor"/>
    </font>
    <font>
      <i/>
      <sz val="13"/>
      <name val="Calibri"/>
      <family val="2"/>
      <charset val="204"/>
      <scheme val="minor"/>
    </font>
    <font>
      <i/>
      <sz val="12"/>
      <name val="Calibri"/>
      <family val="2"/>
      <charset val="204"/>
      <scheme val="minor"/>
    </font>
    <font>
      <sz val="12"/>
      <color rgb="FFFF0000"/>
      <name val="Calibri"/>
      <family val="2"/>
      <charset val="204"/>
      <scheme val="minor"/>
    </font>
    <font>
      <sz val="9"/>
      <color theme="1"/>
      <name val="Calibri"/>
      <family val="2"/>
      <charset val="204"/>
      <scheme val="minor"/>
    </font>
    <font>
      <sz val="10"/>
      <color indexed="8"/>
      <name val="Calibri"/>
      <family val="2"/>
      <charset val="204"/>
      <scheme val="minor"/>
    </font>
    <font>
      <b/>
      <i/>
      <sz val="13"/>
      <color indexed="8"/>
      <name val="Calibri"/>
      <family val="2"/>
      <charset val="204"/>
      <scheme val="minor"/>
    </font>
    <font>
      <b/>
      <sz val="16"/>
      <name val="Times New Roman"/>
      <family val="1"/>
      <charset val="204"/>
    </font>
    <font>
      <sz val="16"/>
      <name val="Arial Cyr"/>
      <charset val="204"/>
    </font>
    <font>
      <b/>
      <sz val="18"/>
      <name val="Arial Cyr"/>
      <charset val="204"/>
    </font>
    <font>
      <sz val="18"/>
      <name val="Arial Cyr"/>
      <charset val="204"/>
    </font>
    <font>
      <sz val="12.5"/>
      <color theme="1"/>
      <name val="Calibri"/>
      <family val="2"/>
      <charset val="204"/>
      <scheme val="minor"/>
    </font>
    <font>
      <sz val="9"/>
      <name val="Times New Roman"/>
      <family val="1"/>
      <charset val="204"/>
    </font>
    <font>
      <sz val="11"/>
      <name val="Times New Roman"/>
      <family val="1"/>
      <charset val="204"/>
    </font>
    <font>
      <b/>
      <sz val="14"/>
      <color indexed="8"/>
      <name val="Times New Roman"/>
      <family val="1"/>
      <charset val="204"/>
    </font>
    <font>
      <sz val="14"/>
      <name val="Arial Cyr"/>
      <charset val="204"/>
    </font>
    <font>
      <b/>
      <sz val="12"/>
      <name val="Times New Roman"/>
      <family val="1"/>
      <charset val="204"/>
    </font>
    <font>
      <sz val="9"/>
      <color indexed="8"/>
      <name val="Times New Roman"/>
      <family val="1"/>
      <charset val="204"/>
    </font>
    <font>
      <sz val="13.5"/>
      <name val="Calibri"/>
      <family val="2"/>
      <charset val="204"/>
      <scheme val="minor"/>
    </font>
    <font>
      <sz val="12"/>
      <name val="Helv"/>
      <charset val="204"/>
    </font>
    <font>
      <b/>
      <sz val="12"/>
      <name val="Helv"/>
      <charset val="204"/>
    </font>
    <font>
      <b/>
      <sz val="10"/>
      <name val="Helv"/>
      <charset val="204"/>
    </font>
    <font>
      <b/>
      <sz val="14"/>
      <name val="Helv"/>
      <charset val="204"/>
    </font>
    <font>
      <sz val="13.5"/>
      <name val="Times New Roman"/>
      <family val="1"/>
      <charset val="204"/>
    </font>
    <font>
      <i/>
      <sz val="16"/>
      <name val="Calibri"/>
      <family val="2"/>
      <charset val="204"/>
    </font>
    <font>
      <sz val="13.5"/>
      <name val="Helv"/>
      <charset val="204"/>
    </font>
    <font>
      <sz val="10"/>
      <name val="Arial"/>
      <family val="2"/>
      <charset val="204"/>
    </font>
    <font>
      <sz val="10"/>
      <color rgb="FFFF0000"/>
      <name val="Helv"/>
      <charset val="204"/>
    </font>
    <font>
      <sz val="12"/>
      <color indexed="8"/>
      <name val="Calibri"/>
      <family val="2"/>
      <charset val="204"/>
    </font>
    <font>
      <b/>
      <sz val="12"/>
      <color indexed="8"/>
      <name val="Calibri"/>
      <family val="2"/>
      <charset val="204"/>
    </font>
    <font>
      <b/>
      <sz val="13"/>
      <name val="Times New Roman"/>
      <family val="1"/>
      <charset val="204"/>
    </font>
    <font>
      <b/>
      <sz val="14"/>
      <color rgb="FF000000"/>
      <name val="Times New Roman"/>
      <family val="1"/>
      <charset val="204"/>
    </font>
    <font>
      <b/>
      <sz val="12.5"/>
      <name val="Calibri"/>
      <family val="2"/>
      <charset val="204"/>
    </font>
    <font>
      <sz val="12.5"/>
      <name val="Calibri"/>
      <family val="2"/>
      <charset val="204"/>
    </font>
    <font>
      <sz val="12"/>
      <color rgb="FFC00000"/>
      <name val="Calibri"/>
      <family val="2"/>
      <charset val="204"/>
      <scheme val="minor"/>
    </font>
    <font>
      <b/>
      <u/>
      <sz val="11"/>
      <name val="Calibri"/>
      <family val="2"/>
      <charset val="204"/>
      <scheme val="minor"/>
    </font>
    <font>
      <b/>
      <sz val="7"/>
      <name val="Calibri"/>
      <family val="2"/>
      <charset val="204"/>
      <scheme val="minor"/>
    </font>
    <font>
      <b/>
      <sz val="8"/>
      <name val="Calibri"/>
      <family val="2"/>
      <charset val="204"/>
      <scheme val="minor"/>
    </font>
    <font>
      <sz val="9"/>
      <name val="Arial"/>
      <family val="2"/>
    </font>
    <font>
      <b/>
      <sz val="10"/>
      <name val="Arial"/>
      <family val="2"/>
      <charset val="204"/>
    </font>
    <font>
      <b/>
      <sz val="9"/>
      <name val="Arial"/>
      <family val="2"/>
      <charset val="204"/>
    </font>
    <font>
      <sz val="8"/>
      <name val="Arial"/>
      <family val="2"/>
    </font>
    <font>
      <sz val="7"/>
      <name val="Arial"/>
      <family val="2"/>
    </font>
    <font>
      <b/>
      <sz val="11.5"/>
      <name val="Calibri"/>
      <family val="2"/>
      <charset val="204"/>
      <scheme val="minor"/>
    </font>
    <font>
      <sz val="10"/>
      <color rgb="FF0070C0"/>
      <name val="Calibri"/>
      <family val="2"/>
      <charset val="204"/>
      <scheme val="minor"/>
    </font>
    <font>
      <sz val="9"/>
      <name val="Helv"/>
      <charset val="204"/>
    </font>
    <font>
      <sz val="10"/>
      <name val="Arial"/>
      <family val="2"/>
      <charset val="204"/>
    </font>
    <font>
      <b/>
      <sz val="10"/>
      <color rgb="FFFF0000"/>
      <name val="Helv"/>
      <charset val="204"/>
    </font>
    <font>
      <b/>
      <u/>
      <sz val="16"/>
      <name val="Calibri"/>
      <family val="2"/>
      <charset val="204"/>
      <scheme val="minor"/>
    </font>
    <font>
      <b/>
      <u/>
      <sz val="12"/>
      <name val="Calibri"/>
      <family val="2"/>
      <charset val="204"/>
      <scheme val="minor"/>
    </font>
    <font>
      <i/>
      <sz val="11"/>
      <name val="Calibri"/>
      <family val="2"/>
      <charset val="204"/>
      <scheme val="minor"/>
    </font>
    <font>
      <b/>
      <sz val="13.5"/>
      <name val="Calibri"/>
      <family val="2"/>
      <charset val="204"/>
      <scheme val="minor"/>
    </font>
    <font>
      <b/>
      <sz val="18"/>
      <name val="Calibri"/>
      <family val="2"/>
      <charset val="204"/>
      <scheme val="minor"/>
    </font>
    <font>
      <sz val="18"/>
      <name val="Calibri"/>
      <family val="2"/>
      <charset val="204"/>
      <scheme val="minor"/>
    </font>
    <font>
      <sz val="14"/>
      <name val="Helv"/>
      <charset val="204"/>
    </font>
    <font>
      <sz val="12"/>
      <color rgb="FFFF0000"/>
      <name val="Helv"/>
      <charset val="204"/>
    </font>
  </fonts>
  <fills count="40">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9"/>
      </patternFill>
    </fill>
    <fill>
      <patternFill patternType="solid">
        <fgColor indexed="47"/>
        <bgColor indexed="64"/>
      </patternFill>
    </fill>
    <fill>
      <patternFill patternType="solid">
        <fgColor indexed="43"/>
      </patternFill>
    </fill>
    <fill>
      <patternFill patternType="solid">
        <fgColor indexed="11"/>
      </patternFill>
    </fill>
    <fill>
      <patternFill patternType="solid">
        <fgColor indexed="51"/>
      </patternFill>
    </fill>
    <fill>
      <patternFill patternType="solid">
        <fgColor indexed="22"/>
      </patternFill>
    </fill>
    <fill>
      <patternFill patternType="solid">
        <fgColor indexed="44"/>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29"/>
        <bgColor indexed="64"/>
      </patternFill>
    </fill>
    <fill>
      <patternFill patternType="solid">
        <fgColor indexed="27"/>
        <bgColor indexed="64"/>
      </patternFill>
    </fill>
    <fill>
      <patternFill patternType="lightGray"/>
    </fill>
    <fill>
      <patternFill patternType="gray0625"/>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indexed="43"/>
        <bgColor indexed="64"/>
      </patternFill>
    </fill>
    <fill>
      <patternFill patternType="solid">
        <fgColor indexed="55"/>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54"/>
      </top>
      <bottom style="double">
        <color indexed="5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8"/>
      </bottom>
      <diagonal/>
    </border>
  </borders>
  <cellStyleXfs count="2401">
    <xf numFmtId="0" fontId="0" fillId="0" borderId="0"/>
    <xf numFmtId="0" fontId="14" fillId="0" borderId="0"/>
    <xf numFmtId="0" fontId="19" fillId="0" borderId="0">
      <protection locked="0"/>
    </xf>
    <xf numFmtId="0" fontId="19" fillId="0" borderId="0">
      <protection locked="0"/>
    </xf>
    <xf numFmtId="0" fontId="19" fillId="0" borderId="0">
      <protection locked="0"/>
    </xf>
    <xf numFmtId="0" fontId="20" fillId="0" borderId="0">
      <protection locked="0"/>
    </xf>
    <xf numFmtId="0" fontId="20" fillId="0" borderId="0">
      <protection locked="0"/>
    </xf>
    <xf numFmtId="0" fontId="19" fillId="0" borderId="9">
      <protection locked="0"/>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6"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1"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1" fillId="8"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1"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1"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1" fillId="11"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1"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0" borderId="0" applyNumberFormat="0" applyBorder="0" applyAlignment="0" applyProtection="0"/>
    <xf numFmtId="0" fontId="21" fillId="2" borderId="0" applyNumberFormat="0" applyBorder="0" applyAlignment="0" applyProtection="0"/>
    <xf numFmtId="0" fontId="21" fillId="4"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5"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2" borderId="0" applyNumberFormat="0" applyBorder="0" applyAlignment="0" applyProtection="0"/>
    <xf numFmtId="0" fontId="21" fillId="6"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1"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1"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1"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1" fillId="16"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1" fillId="8"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1"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17" borderId="0" applyNumberFormat="0" applyBorder="0" applyAlignment="0" applyProtection="0">
      <alignment vertical="center"/>
    </xf>
    <xf numFmtId="0" fontId="21" fillId="21" borderId="0" applyNumberFormat="0" applyBorder="0" applyAlignment="0" applyProtection="0">
      <alignment vertical="center"/>
    </xf>
    <xf numFmtId="0" fontId="23" fillId="10"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4" borderId="0" applyNumberFormat="0" applyBorder="0" applyAlignment="0" applyProtection="0"/>
    <xf numFmtId="0" fontId="23" fillId="15" borderId="0" applyNumberFormat="0" applyBorder="0" applyAlignment="0" applyProtection="0"/>
    <xf numFmtId="0" fontId="23" fillId="14" borderId="0" applyNumberFormat="0" applyBorder="0" applyAlignment="0" applyProtection="0"/>
    <xf numFmtId="0" fontId="23" fillId="5" borderId="0" applyNumberFormat="0" applyBorder="0" applyAlignment="0" applyProtection="0"/>
    <xf numFmtId="0" fontId="23" fillId="24" borderId="0" applyNumberFormat="0" applyBorder="0" applyAlignment="0" applyProtection="0"/>
    <xf numFmtId="0" fontId="23" fillId="10" borderId="0" applyNumberFormat="0" applyBorder="0" applyAlignment="0" applyProtection="0"/>
    <xf numFmtId="0" fontId="23" fillId="25" borderId="0" applyNumberFormat="0" applyBorder="0" applyAlignment="0" applyProtection="0"/>
    <xf numFmtId="0" fontId="23" fillId="4"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3"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3"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3"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3" fillId="16"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3" fillId="8"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3"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3" fillId="17" borderId="0" applyNumberFormat="0" applyBorder="0" applyAlignment="0" applyProtection="0">
      <alignment vertical="center"/>
    </xf>
    <xf numFmtId="0" fontId="23" fillId="27" borderId="0" applyNumberFormat="0" applyBorder="0" applyAlignment="0" applyProtection="0">
      <alignment vertical="center"/>
    </xf>
    <xf numFmtId="0" fontId="23" fillId="20" borderId="0" applyNumberFormat="0" applyBorder="0" applyAlignment="0" applyProtection="0">
      <alignment vertical="center"/>
    </xf>
    <xf numFmtId="0" fontId="23" fillId="18" borderId="0" applyNumberFormat="0" applyBorder="0" applyAlignment="0" applyProtection="0">
      <alignment vertical="center"/>
    </xf>
    <xf numFmtId="0" fontId="23" fillId="28" borderId="0" applyNumberFormat="0" applyBorder="0" applyAlignment="0" applyProtection="0">
      <alignment vertical="center"/>
    </xf>
    <xf numFmtId="0" fontId="23" fillId="18" borderId="0" applyNumberFormat="0" applyBorder="0" applyAlignment="0" applyProtection="0">
      <alignment vertical="center"/>
    </xf>
    <xf numFmtId="165" fontId="25" fillId="0" borderId="0" applyFont="0" applyFill="0" applyBorder="0" applyAlignment="0" applyProtection="0"/>
    <xf numFmtId="166" fontId="25" fillId="0" borderId="0" applyFont="0" applyFill="0" applyBorder="0" applyAlignment="0" applyProtection="0"/>
    <xf numFmtId="9" fontId="26" fillId="0" borderId="0"/>
    <xf numFmtId="4" fontId="27" fillId="0" borderId="0" applyFill="0" applyBorder="0" applyProtection="0">
      <alignment horizontal="right"/>
    </xf>
    <xf numFmtId="3" fontId="27" fillId="0" borderId="0" applyFill="0" applyBorder="0" applyProtection="0"/>
    <xf numFmtId="4" fontId="27" fillId="0" borderId="0"/>
    <xf numFmtId="3" fontId="27" fillId="0" borderId="0"/>
    <xf numFmtId="167" fontId="28" fillId="0" borderId="0" applyFont="0" applyFill="0" applyBorder="0" applyAlignment="0" applyProtection="0"/>
    <xf numFmtId="168" fontId="28"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16" fontId="26" fillId="0" borderId="0"/>
    <xf numFmtId="171" fontId="25" fillId="0" borderId="0" applyFont="0" applyFill="0" applyBorder="0" applyAlignment="0" applyProtection="0"/>
    <xf numFmtId="172" fontId="25" fillId="0" borderId="0" applyFont="0" applyFill="0" applyBorder="0" applyAlignment="0" applyProtection="0"/>
    <xf numFmtId="0" fontId="29" fillId="0" borderId="0" applyNumberFormat="0" applyFill="0" applyBorder="0" applyAlignment="0" applyProtection="0">
      <alignment vertical="top"/>
      <protection locked="0"/>
    </xf>
    <xf numFmtId="173" fontId="30" fillId="29" borderId="0"/>
    <xf numFmtId="0" fontId="31" fillId="30" borderId="0"/>
    <xf numFmtId="173" fontId="17" fillId="0" borderId="0"/>
    <xf numFmtId="0" fontId="32" fillId="0" borderId="0" applyNumberFormat="0" applyFill="0" applyBorder="0" applyAlignment="0" applyProtection="0">
      <alignment vertical="top"/>
      <protection locked="0"/>
    </xf>
    <xf numFmtId="0" fontId="25" fillId="0" borderId="0"/>
    <xf numFmtId="10" fontId="27" fillId="16" borderId="0" applyFill="0" applyBorder="0" applyProtection="0">
      <alignment horizontal="center"/>
    </xf>
    <xf numFmtId="10" fontId="27" fillId="0" borderId="0"/>
    <xf numFmtId="0" fontId="27" fillId="0" borderId="0"/>
    <xf numFmtId="0" fontId="28" fillId="0" borderId="0"/>
    <xf numFmtId="0" fontId="33" fillId="0" borderId="0"/>
    <xf numFmtId="0" fontId="25" fillId="0" borderId="0"/>
    <xf numFmtId="38" fontId="25" fillId="0" borderId="0" applyFont="0" applyFill="0" applyBorder="0" applyAlignment="0" applyProtection="0"/>
    <xf numFmtId="40" fontId="25" fillId="0" borderId="0" applyFont="0" applyFill="0" applyBorder="0" applyAlignment="0" applyProtection="0"/>
    <xf numFmtId="10" fontId="26" fillId="0" borderId="0">
      <alignment horizontal="center"/>
    </xf>
    <xf numFmtId="0" fontId="34" fillId="16" borderId="0"/>
    <xf numFmtId="174" fontId="25" fillId="0" borderId="0" applyFont="0" applyFill="0" applyBorder="0" applyAlignment="0" applyProtection="0"/>
    <xf numFmtId="175" fontId="25" fillId="0" borderId="0" applyFont="0" applyFill="0" applyBorder="0" applyAlignment="0" applyProtection="0"/>
    <xf numFmtId="0" fontId="23" fillId="25"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3"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3"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3"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3" fillId="3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3"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35"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5" fillId="19" borderId="10" applyNumberFormat="0" applyAlignment="0" applyProtection="0">
      <alignment vertical="center"/>
    </xf>
    <xf numFmtId="0" fontId="37" fillId="19" borderId="0" applyNumberFormat="0" applyBorder="0" applyAlignment="0" applyProtection="0"/>
    <xf numFmtId="0" fontId="37"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9" fillId="0" borderId="0" applyNumberFormat="0" applyFill="0" applyBorder="0" applyAlignment="0" applyProtection="0">
      <alignment vertical="center"/>
    </xf>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3"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5"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21" fillId="0" borderId="0"/>
    <xf numFmtId="0" fontId="46" fillId="0" borderId="0"/>
    <xf numFmtId="0" fontId="14" fillId="0" borderId="0"/>
    <xf numFmtId="0" fontId="14" fillId="0" borderId="0"/>
    <xf numFmtId="0" fontId="14" fillId="0" borderId="0"/>
    <xf numFmtId="0" fontId="14" fillId="0" borderId="0"/>
    <xf numFmtId="0" fontId="21" fillId="0" borderId="0"/>
    <xf numFmtId="0" fontId="21" fillId="0" borderId="0"/>
    <xf numFmtId="0" fontId="46" fillId="0" borderId="0"/>
    <xf numFmtId="0" fontId="14" fillId="0" borderId="0"/>
    <xf numFmtId="0" fontId="14" fillId="0" borderId="0"/>
    <xf numFmtId="0" fontId="47" fillId="0" borderId="0">
      <alignment vertical="top"/>
    </xf>
    <xf numFmtId="0" fontId="46" fillId="0" borderId="0"/>
    <xf numFmtId="0" fontId="14" fillId="0" borderId="0"/>
    <xf numFmtId="0" fontId="14" fillId="0" borderId="0"/>
    <xf numFmtId="0" fontId="21" fillId="0" borderId="0"/>
    <xf numFmtId="0" fontId="21"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1" fillId="0" borderId="0"/>
    <xf numFmtId="0" fontId="46" fillId="0" borderId="0"/>
    <xf numFmtId="0" fontId="46"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28" fillId="0" borderId="0"/>
    <xf numFmtId="0" fontId="28"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28"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28" fillId="0" borderId="0"/>
    <xf numFmtId="0" fontId="28" fillId="0" borderId="0"/>
    <xf numFmtId="0" fontId="28" fillId="0" borderId="0"/>
    <xf numFmtId="0" fontId="28" fillId="0" borderId="0"/>
    <xf numFmtId="0" fontId="28" fillId="0" borderId="0"/>
    <xf numFmtId="0" fontId="28" fillId="0" borderId="0"/>
    <xf numFmtId="0" fontId="14" fillId="0" borderId="0"/>
    <xf numFmtId="0" fontId="28"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8" fillId="0" borderId="0"/>
    <xf numFmtId="0" fontId="1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4" fillId="0" borderId="0"/>
    <xf numFmtId="0" fontId="2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xf numFmtId="0" fontId="46" fillId="0" borderId="0"/>
    <xf numFmtId="0" fontId="14"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4" fillId="0" borderId="0"/>
    <xf numFmtId="0" fontId="4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46" fillId="0" borderId="0"/>
    <xf numFmtId="0" fontId="14" fillId="0" borderId="0"/>
    <xf numFmtId="0" fontId="14" fillId="0" borderId="0"/>
    <xf numFmtId="0" fontId="46" fillId="0" borderId="0"/>
    <xf numFmtId="0" fontId="48" fillId="0" borderId="0"/>
    <xf numFmtId="0" fontId="48" fillId="0" borderId="0"/>
    <xf numFmtId="0" fontId="48" fillId="0" borderId="0"/>
    <xf numFmtId="0" fontId="14" fillId="0" borderId="0"/>
    <xf numFmtId="0" fontId="14" fillId="0" borderId="0"/>
    <xf numFmtId="0" fontId="14" fillId="0" borderId="0"/>
    <xf numFmtId="0" fontId="1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8"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21" fillId="0" borderId="0"/>
    <xf numFmtId="0" fontId="50"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2" fillId="0" borderId="15" applyNumberFormat="0" applyFill="0" applyAlignment="0" applyProtection="0">
      <alignment vertical="center"/>
    </xf>
    <xf numFmtId="0" fontId="53"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36" borderId="0" applyNumberFormat="0" applyBorder="0" applyAlignment="0" applyProtection="0"/>
    <xf numFmtId="0" fontId="58" fillId="11"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8"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3" fillId="0" borderId="0"/>
    <xf numFmtId="0" fontId="14" fillId="0" borderId="0"/>
    <xf numFmtId="0" fontId="28" fillId="0" borderId="0"/>
    <xf numFmtId="0" fontId="49" fillId="0" borderId="0"/>
    <xf numFmtId="0" fontId="3" fillId="0" borderId="0"/>
    <xf numFmtId="0" fontId="3" fillId="0" borderId="0"/>
    <xf numFmtId="0" fontId="18" fillId="0" borderId="0"/>
    <xf numFmtId="0" fontId="18" fillId="0" borderId="0"/>
    <xf numFmtId="0" fontId="18" fillId="0" borderId="0"/>
    <xf numFmtId="0" fontId="18" fillId="0" borderId="0"/>
    <xf numFmtId="0" fontId="3" fillId="0" borderId="0"/>
    <xf numFmtId="0" fontId="3" fillId="0" borderId="0"/>
    <xf numFmtId="0" fontId="52" fillId="0" borderId="17"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52"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1"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1" fillId="6" borderId="19" applyNumberFormat="0" applyFont="0" applyAlignment="0" applyProtection="0"/>
    <xf numFmtId="0" fontId="14"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28"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53" fillId="37" borderId="16" applyNumberFormat="0" applyAlignment="0" applyProtection="0">
      <alignment vertical="center"/>
    </xf>
    <xf numFmtId="0" fontId="66" fillId="11"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6"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57"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15" fillId="0" borderId="0"/>
    <xf numFmtId="0" fontId="64"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3"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176" fontId="14" fillId="0" borderId="0" applyFont="0" applyFill="0" applyBorder="0" applyAlignment="0" applyProtection="0"/>
    <xf numFmtId="168" fontId="71" fillId="0" borderId="0" applyFont="0" applyFill="0" applyBorder="0" applyAlignment="0" applyProtection="0"/>
    <xf numFmtId="0" fontId="19" fillId="0" borderId="0">
      <protection locked="0"/>
    </xf>
    <xf numFmtId="0" fontId="81" fillId="0" borderId="0"/>
    <xf numFmtId="0" fontId="83" fillId="0" borderId="0"/>
    <xf numFmtId="0" fontId="84" fillId="0" borderId="0"/>
    <xf numFmtId="0" fontId="83" fillId="6" borderId="19" applyNumberFormat="0" applyFont="0" applyAlignment="0" applyProtection="0"/>
    <xf numFmtId="0" fontId="28" fillId="0" borderId="0"/>
    <xf numFmtId="0" fontId="18" fillId="0" borderId="0"/>
    <xf numFmtId="0" fontId="3" fillId="0" borderId="0"/>
    <xf numFmtId="0" fontId="18" fillId="0" borderId="0"/>
    <xf numFmtId="0" fontId="2" fillId="0" borderId="0"/>
    <xf numFmtId="0" fontId="1" fillId="0" borderId="0"/>
    <xf numFmtId="0" fontId="14" fillId="0" borderId="0"/>
    <xf numFmtId="0" fontId="132" fillId="0" borderId="0"/>
    <xf numFmtId="0" fontId="152" fillId="0" borderId="0"/>
    <xf numFmtId="0" fontId="35" fillId="8" borderId="10" applyNumberFormat="0" applyAlignment="0" applyProtection="0"/>
    <xf numFmtId="0" fontId="37" fillId="19" borderId="0" applyNumberFormat="0" applyBorder="0" applyAlignment="0" applyProtection="0"/>
    <xf numFmtId="0" fontId="14" fillId="0" borderId="0"/>
    <xf numFmtId="0" fontId="50" fillId="0" borderId="14" applyNumberFormat="0" applyFill="0" applyAlignment="0" applyProtection="0"/>
    <xf numFmtId="0" fontId="53" fillId="35" borderId="16" applyNumberFormat="0" applyAlignment="0" applyProtection="0"/>
    <xf numFmtId="0" fontId="55" fillId="0" borderId="0" applyNumberFormat="0" applyFill="0" applyBorder="0" applyAlignment="0" applyProtection="0"/>
    <xf numFmtId="0" fontId="57" fillId="36" borderId="0" applyNumberFormat="0" applyBorder="0" applyAlignment="0" applyProtection="0"/>
    <xf numFmtId="0" fontId="58" fillId="11" borderId="10" applyNumberFormat="0" applyAlignment="0" applyProtection="0"/>
    <xf numFmtId="0" fontId="52" fillId="0" borderId="17" applyNumberFormat="0" applyFill="0" applyAlignment="0" applyProtection="0"/>
    <xf numFmtId="0" fontId="61" fillId="5" borderId="0" applyNumberFormat="0" applyBorder="0" applyAlignment="0" applyProtection="0"/>
    <xf numFmtId="0" fontId="14" fillId="6" borderId="19" applyNumberFormat="0" applyFont="0" applyAlignment="0" applyProtection="0"/>
    <xf numFmtId="0" fontId="66" fillId="11" borderId="20" applyNumberFormat="0" applyAlignment="0" applyProtection="0"/>
    <xf numFmtId="0" fontId="64" fillId="0" borderId="0" applyNumberFormat="0" applyFill="0" applyBorder="0" applyAlignment="0" applyProtection="0"/>
    <xf numFmtId="0" fontId="63" fillId="0" borderId="0" applyNumberFormat="0" applyFill="0" applyBorder="0" applyAlignment="0" applyProtection="0"/>
    <xf numFmtId="0" fontId="28" fillId="0" borderId="0"/>
    <xf numFmtId="0" fontId="28" fillId="0" borderId="0"/>
    <xf numFmtId="0" fontId="28" fillId="6" borderId="19" applyNumberFormat="0" applyFont="0" applyAlignment="0" applyProtection="0"/>
    <xf numFmtId="0" fontId="1" fillId="0" borderId="0"/>
    <xf numFmtId="0" fontId="28" fillId="0" borderId="0"/>
    <xf numFmtId="0" fontId="28" fillId="0" borderId="0"/>
  </cellStyleXfs>
  <cellXfs count="599">
    <xf numFmtId="0" fontId="0" fillId="0" borderId="0" xfId="0"/>
    <xf numFmtId="4" fontId="8" fillId="0" borderId="3" xfId="0" applyNumberFormat="1" applyFont="1" applyFill="1" applyBorder="1" applyAlignment="1">
      <alignment vertical="center" wrapText="1"/>
    </xf>
    <xf numFmtId="0" fontId="87" fillId="0" borderId="0" xfId="1" applyFont="1" applyAlignment="1">
      <alignment horizontal="center" vertical="center" wrapText="1"/>
    </xf>
    <xf numFmtId="0" fontId="88" fillId="0" borderId="0" xfId="1" applyFont="1" applyAlignment="1">
      <alignment horizontal="left" vertical="center" wrapText="1"/>
    </xf>
    <xf numFmtId="0" fontId="88" fillId="0" borderId="0" xfId="1" applyFont="1"/>
    <xf numFmtId="0" fontId="87" fillId="0" borderId="0" xfId="1" applyFont="1"/>
    <xf numFmtId="0" fontId="87" fillId="0" borderId="0" xfId="1" applyFont="1" applyAlignment="1">
      <alignment horizontal="left" vertical="center" wrapText="1"/>
    </xf>
    <xf numFmtId="0" fontId="87" fillId="0" borderId="0" xfId="1" applyFont="1" applyAlignment="1">
      <alignment horizontal="right" wrapText="1"/>
    </xf>
    <xf numFmtId="49" fontId="89" fillId="0" borderId="0" xfId="1" applyNumberFormat="1" applyFont="1" applyAlignment="1">
      <alignment horizontal="center" vertical="center"/>
    </xf>
    <xf numFmtId="0" fontId="89" fillId="0" borderId="0" xfId="1" applyFont="1" applyAlignment="1">
      <alignment horizontal="left" vertical="center"/>
    </xf>
    <xf numFmtId="0" fontId="89" fillId="0" borderId="0" xfId="1" applyFont="1"/>
    <xf numFmtId="0" fontId="89" fillId="0" borderId="0" xfId="1" applyFont="1" applyAlignment="1">
      <alignment horizontal="center" wrapText="1"/>
    </xf>
    <xf numFmtId="0" fontId="88" fillId="0" borderId="0" xfId="1" applyFont="1" applyAlignment="1">
      <alignment horizontal="center" wrapText="1"/>
    </xf>
    <xf numFmtId="0" fontId="77" fillId="0" borderId="0" xfId="1" applyFont="1" applyAlignment="1">
      <alignment wrapText="1"/>
    </xf>
    <xf numFmtId="0" fontId="89" fillId="0" borderId="0" xfId="1" applyFont="1" applyAlignment="1">
      <alignment wrapText="1"/>
    </xf>
    <xf numFmtId="0" fontId="88" fillId="0" borderId="0" xfId="1" applyFont="1" applyAlignment="1">
      <alignment horizontal="center" vertical="center"/>
    </xf>
    <xf numFmtId="4" fontId="88" fillId="0" borderId="0" xfId="1" applyNumberFormat="1" applyFont="1"/>
    <xf numFmtId="4" fontId="87" fillId="0" borderId="0" xfId="1" applyNumberFormat="1" applyFont="1"/>
    <xf numFmtId="0" fontId="0" fillId="0" borderId="0" xfId="0"/>
    <xf numFmtId="0" fontId="8" fillId="0" borderId="3" xfId="0" quotePrefix="1" applyFont="1" applyFill="1" applyBorder="1" applyAlignment="1">
      <alignment horizontal="center" vertical="center" wrapText="1"/>
    </xf>
    <xf numFmtId="164" fontId="8" fillId="0" borderId="3" xfId="0" applyNumberFormat="1" applyFont="1" applyFill="1" applyBorder="1" applyAlignment="1">
      <alignment vertical="center"/>
    </xf>
    <xf numFmtId="4" fontId="8" fillId="0" borderId="3" xfId="0" quotePrefix="1" applyNumberFormat="1" applyFont="1" applyFill="1" applyBorder="1" applyAlignment="1">
      <alignment horizontal="center" vertical="center" wrapText="1"/>
    </xf>
    <xf numFmtId="4" fontId="13" fillId="0" borderId="3" xfId="0" quotePrefix="1" applyNumberFormat="1" applyFont="1" applyFill="1" applyBorder="1" applyAlignment="1">
      <alignment vertical="center" wrapText="1"/>
    </xf>
    <xf numFmtId="0" fontId="31" fillId="0" borderId="0" xfId="1" applyFont="1"/>
    <xf numFmtId="3" fontId="30" fillId="0" borderId="0" xfId="1" applyNumberFormat="1" applyFont="1" applyAlignment="1">
      <alignment horizontal="right"/>
    </xf>
    <xf numFmtId="3" fontId="30" fillId="0" borderId="0" xfId="1" applyNumberFormat="1" applyFont="1" applyAlignment="1">
      <alignment vertical="center"/>
    </xf>
    <xf numFmtId="3" fontId="115" fillId="0" borderId="0" xfId="1" applyNumberFormat="1" applyFont="1" applyAlignment="1">
      <alignment vertical="center"/>
    </xf>
    <xf numFmtId="0" fontId="116" fillId="0" borderId="0" xfId="1" applyFont="1"/>
    <xf numFmtId="0" fontId="113" fillId="0" borderId="0" xfId="1" applyFont="1" applyAlignment="1">
      <alignment wrapText="1"/>
    </xf>
    <xf numFmtId="0" fontId="114" fillId="0" borderId="0" xfId="1" applyFont="1" applyAlignment="1">
      <alignment wrapText="1"/>
    </xf>
    <xf numFmtId="0" fontId="9" fillId="0" borderId="3" xfId="0" quotePrefix="1" applyFont="1" applyFill="1" applyBorder="1" applyAlignment="1">
      <alignment horizontal="center" vertical="center" wrapText="1"/>
    </xf>
    <xf numFmtId="0" fontId="9" fillId="0" borderId="3" xfId="0"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12" fillId="0" borderId="3" xfId="0" quotePrefix="1" applyNumberFormat="1" applyFont="1" applyFill="1" applyBorder="1" applyAlignment="1">
      <alignment vertical="center" wrapText="1"/>
    </xf>
    <xf numFmtId="4" fontId="9" fillId="0" borderId="3" xfId="0" applyNumberFormat="1" applyFont="1" applyFill="1" applyBorder="1" applyAlignment="1">
      <alignment vertical="center" wrapText="1"/>
    </xf>
    <xf numFmtId="0" fontId="7" fillId="0" borderId="0" xfId="0" applyFont="1" applyFill="1" applyAlignment="1">
      <alignment vertical="center"/>
    </xf>
    <xf numFmtId="4" fontId="13" fillId="0" borderId="3" xfId="0" applyNumberFormat="1" applyFont="1" applyFill="1" applyBorder="1" applyAlignment="1">
      <alignment vertical="center" wrapText="1"/>
    </xf>
    <xf numFmtId="177" fontId="8" fillId="0" borderId="3" xfId="0" applyNumberFormat="1" applyFont="1" applyFill="1" applyBorder="1" applyAlignment="1">
      <alignment vertical="center"/>
    </xf>
    <xf numFmtId="0" fontId="7" fillId="0" borderId="0" xfId="0" applyFont="1" applyFill="1"/>
    <xf numFmtId="4" fontId="8" fillId="0" borderId="3" xfId="0" applyNumberFormat="1" applyFont="1" applyFill="1" applyBorder="1" applyAlignment="1">
      <alignment horizontal="left" vertical="center" wrapText="1"/>
    </xf>
    <xf numFmtId="4" fontId="4" fillId="0" borderId="3" xfId="1" applyNumberFormat="1" applyFont="1" applyFill="1" applyBorder="1" applyAlignment="1">
      <alignment horizontal="right" vertical="center" wrapText="1"/>
    </xf>
    <xf numFmtId="4" fontId="97" fillId="0" borderId="0" xfId="0" applyNumberFormat="1" applyFont="1"/>
    <xf numFmtId="0" fontId="17" fillId="0" borderId="0" xfId="1" applyFont="1" applyFill="1"/>
    <xf numFmtId="0" fontId="73" fillId="0" borderId="0" xfId="1" applyFont="1" applyFill="1"/>
    <xf numFmtId="0" fontId="118" fillId="0" borderId="0" xfId="1" applyFont="1" applyFill="1" applyAlignment="1">
      <alignment wrapText="1"/>
    </xf>
    <xf numFmtId="0" fontId="120" fillId="0" borderId="0" xfId="1" applyFont="1" applyFill="1" applyAlignment="1">
      <alignment horizontal="center"/>
    </xf>
    <xf numFmtId="0" fontId="121" fillId="0" borderId="0" xfId="1" applyFont="1" applyFill="1"/>
    <xf numFmtId="0" fontId="6" fillId="0" borderId="0" xfId="0" applyFont="1" applyFill="1" applyAlignment="1">
      <alignment horizontal="right"/>
    </xf>
    <xf numFmtId="0" fontId="74" fillId="0" borderId="0" xfId="1" applyFont="1" applyFill="1"/>
    <xf numFmtId="0" fontId="10" fillId="0" borderId="0" xfId="1" applyFont="1" applyFill="1"/>
    <xf numFmtId="0" fontId="7" fillId="0" borderId="0" xfId="1" applyFont="1" applyFill="1" applyAlignment="1">
      <alignment horizontal="center"/>
    </xf>
    <xf numFmtId="0" fontId="10" fillId="0" borderId="0" xfId="1" applyFont="1" applyFill="1" applyAlignment="1">
      <alignment horizontal="center"/>
    </xf>
    <xf numFmtId="0" fontId="121" fillId="0" borderId="0" xfId="1" applyFont="1" applyFill="1" applyAlignment="1">
      <alignment horizontal="center"/>
    </xf>
    <xf numFmtId="0" fontId="14" fillId="0" borderId="0" xfId="1" applyFill="1" applyAlignment="1">
      <alignment horizontal="center"/>
    </xf>
    <xf numFmtId="0" fontId="10" fillId="0" borderId="0" xfId="1" applyFont="1" applyFill="1" applyAlignment="1">
      <alignment horizontal="right"/>
    </xf>
    <xf numFmtId="0" fontId="13" fillId="0" borderId="0" xfId="1" applyFont="1" applyFill="1" applyAlignment="1">
      <alignment horizontal="right"/>
    </xf>
    <xf numFmtId="0" fontId="8" fillId="0" borderId="0" xfId="1" applyFont="1" applyFill="1"/>
    <xf numFmtId="0" fontId="80" fillId="0" borderId="3"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75" fillId="0" borderId="3"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3" xfId="1" applyFont="1" applyFill="1" applyBorder="1" applyAlignment="1">
      <alignment horizontal="left" vertical="center" wrapText="1"/>
    </xf>
    <xf numFmtId="164" fontId="89" fillId="0" borderId="3" xfId="0" applyNumberFormat="1" applyFont="1" applyFill="1" applyBorder="1" applyAlignment="1">
      <alignment horizontal="right" vertical="center"/>
    </xf>
    <xf numFmtId="0" fontId="4" fillId="0" borderId="0" xfId="1" applyFont="1" applyFill="1"/>
    <xf numFmtId="4" fontId="4" fillId="0" borderId="0" xfId="1" applyNumberFormat="1" applyFont="1" applyFill="1"/>
    <xf numFmtId="0" fontId="31" fillId="0" borderId="0" xfId="1" applyFont="1" applyFill="1"/>
    <xf numFmtId="0" fontId="122" fillId="0" borderId="0" xfId="1" applyFont="1" applyFill="1"/>
    <xf numFmtId="49" fontId="4" fillId="0" borderId="28" xfId="1" applyNumberFormat="1" applyFont="1" applyFill="1" applyBorder="1" applyAlignment="1">
      <alignment horizontal="center" vertical="center" wrapText="1"/>
    </xf>
    <xf numFmtId="2" fontId="4" fillId="0" borderId="28" xfId="1" applyNumberFormat="1" applyFont="1" applyFill="1" applyBorder="1" applyAlignment="1">
      <alignment vertical="center" wrapText="1"/>
    </xf>
    <xf numFmtId="4" fontId="4" fillId="0" borderId="4" xfId="1" applyNumberFormat="1" applyFont="1" applyFill="1" applyBorder="1" applyAlignment="1">
      <alignment vertical="center"/>
    </xf>
    <xf numFmtId="49" fontId="4" fillId="0" borderId="29" xfId="1" applyNumberFormat="1" applyFont="1" applyFill="1" applyBorder="1" applyAlignment="1">
      <alignment horizontal="center" vertical="center" wrapText="1"/>
    </xf>
    <xf numFmtId="2" fontId="4" fillId="0" borderId="30" xfId="1" applyNumberFormat="1" applyFont="1" applyFill="1" applyBorder="1" applyAlignment="1">
      <alignment vertical="center" wrapText="1"/>
    </xf>
    <xf numFmtId="4" fontId="4" fillId="0" borderId="3" xfId="1" applyNumberFormat="1" applyFont="1" applyFill="1" applyBorder="1" applyAlignment="1">
      <alignment vertical="center"/>
    </xf>
    <xf numFmtId="49" fontId="123" fillId="0" borderId="0" xfId="1" applyNumberFormat="1" applyFont="1" applyFill="1" applyAlignment="1">
      <alignment vertical="center" wrapText="1"/>
    </xf>
    <xf numFmtId="3" fontId="30" fillId="0" borderId="0" xfId="1" applyNumberFormat="1" applyFont="1" applyFill="1" applyAlignment="1">
      <alignment horizontal="right"/>
    </xf>
    <xf numFmtId="3" fontId="30" fillId="0" borderId="0" xfId="1" applyNumberFormat="1" applyFont="1" applyFill="1" applyAlignment="1">
      <alignment vertical="center"/>
    </xf>
    <xf numFmtId="3" fontId="115" fillId="0" borderId="0" xfId="1" applyNumberFormat="1" applyFont="1" applyFill="1" applyAlignment="1">
      <alignment vertical="center"/>
    </xf>
    <xf numFmtId="0" fontId="116" fillId="0" borderId="0" xfId="1" applyFont="1" applyFill="1"/>
    <xf numFmtId="0" fontId="87" fillId="0" borderId="0" xfId="1" applyFont="1" applyFill="1" applyAlignment="1">
      <alignment horizontal="center" vertical="center"/>
    </xf>
    <xf numFmtId="0" fontId="87" fillId="0" borderId="2" xfId="1" applyFont="1" applyFill="1" applyBorder="1" applyAlignment="1">
      <alignment horizontal="left" vertical="center" wrapText="1"/>
    </xf>
    <xf numFmtId="0" fontId="87" fillId="0" borderId="2" xfId="1" applyFont="1" applyFill="1" applyBorder="1" applyAlignment="1">
      <alignment vertical="center"/>
    </xf>
    <xf numFmtId="0" fontId="91" fillId="0" borderId="2" xfId="1" applyFont="1" applyFill="1" applyBorder="1" applyAlignment="1">
      <alignment horizontal="right"/>
    </xf>
    <xf numFmtId="0" fontId="90" fillId="0" borderId="3" xfId="1" applyFont="1" applyFill="1" applyBorder="1" applyAlignment="1">
      <alignment horizontal="center" vertical="center" wrapText="1"/>
    </xf>
    <xf numFmtId="0" fontId="77" fillId="0" borderId="3" xfId="1" applyFont="1" applyFill="1" applyBorder="1" applyAlignment="1">
      <alignment horizontal="center" vertical="center" wrapText="1"/>
    </xf>
    <xf numFmtId="0" fontId="92" fillId="0" borderId="3" xfId="0" applyFont="1" applyFill="1" applyBorder="1" applyAlignment="1">
      <alignment horizontal="center" vertical="center"/>
    </xf>
    <xf numFmtId="0" fontId="103" fillId="0" borderId="3" xfId="0" applyFont="1" applyFill="1" applyBorder="1" applyAlignment="1">
      <alignment vertical="center" wrapText="1"/>
    </xf>
    <xf numFmtId="4" fontId="89" fillId="0" borderId="3" xfId="0" applyNumberFormat="1" applyFont="1" applyFill="1" applyBorder="1" applyAlignment="1">
      <alignment horizontal="right" vertical="center"/>
    </xf>
    <xf numFmtId="4" fontId="92" fillId="0" borderId="3" xfId="0" applyNumberFormat="1" applyFont="1" applyFill="1" applyBorder="1" applyAlignment="1">
      <alignment vertical="center"/>
    </xf>
    <xf numFmtId="164" fontId="93" fillId="0" borderId="3" xfId="0" applyNumberFormat="1" applyFont="1" applyFill="1" applyBorder="1" applyAlignment="1">
      <alignment vertical="center"/>
    </xf>
    <xf numFmtId="0" fontId="93" fillId="0" borderId="3" xfId="0" applyFont="1" applyFill="1" applyBorder="1" applyAlignment="1">
      <alignment horizontal="center" vertical="center"/>
    </xf>
    <xf numFmtId="0" fontId="94" fillId="0" borderId="3" xfId="0" applyFont="1" applyFill="1" applyBorder="1" applyAlignment="1">
      <alignment vertical="center" wrapText="1"/>
    </xf>
    <xf numFmtId="4" fontId="87" fillId="0" borderId="3" xfId="0" applyNumberFormat="1" applyFont="1" applyFill="1" applyBorder="1" applyAlignment="1">
      <alignment horizontal="right" vertical="center"/>
    </xf>
    <xf numFmtId="0" fontId="92" fillId="0" borderId="3" xfId="0" applyFont="1" applyFill="1" applyBorder="1" applyAlignment="1">
      <alignment vertical="center" wrapText="1"/>
    </xf>
    <xf numFmtId="4" fontId="89" fillId="0" borderId="3" xfId="1" applyNumberFormat="1" applyFont="1" applyFill="1" applyBorder="1" applyAlignment="1">
      <alignment horizontal="right" vertical="center"/>
    </xf>
    <xf numFmtId="0" fontId="96" fillId="0" borderId="3" xfId="0" applyFont="1" applyFill="1" applyBorder="1" applyAlignment="1">
      <alignment horizontal="center" vertical="center"/>
    </xf>
    <xf numFmtId="0" fontId="96" fillId="0" borderId="3" xfId="0" applyFont="1" applyFill="1" applyBorder="1" applyAlignment="1">
      <alignment vertical="center" wrapText="1"/>
    </xf>
    <xf numFmtId="4" fontId="95" fillId="0" borderId="3" xfId="1" applyNumberFormat="1" applyFont="1" applyFill="1" applyBorder="1" applyAlignment="1">
      <alignment horizontal="right" vertical="center"/>
    </xf>
    <xf numFmtId="0" fontId="13" fillId="0" borderId="0" xfId="0" applyFont="1" applyFill="1" applyAlignment="1">
      <alignment vertical="top"/>
    </xf>
    <xf numFmtId="0" fontId="8" fillId="0" borderId="0" xfId="0" applyFont="1" applyFill="1"/>
    <xf numFmtId="0" fontId="8" fillId="0" borderId="0" xfId="0" applyFont="1" applyFill="1" applyAlignment="1">
      <alignment vertical="center"/>
    </xf>
    <xf numFmtId="0" fontId="8" fillId="0" borderId="0" xfId="0" applyFont="1" applyFill="1" applyAlignment="1">
      <alignment wrapText="1"/>
    </xf>
    <xf numFmtId="0" fontId="13" fillId="0" borderId="0" xfId="0" applyFont="1" applyFill="1" applyAlignment="1">
      <alignment vertical="top" wrapText="1"/>
    </xf>
    <xf numFmtId="0" fontId="13" fillId="0" borderId="0" xfId="0" applyFont="1" applyFill="1" applyAlignment="1">
      <alignment horizontal="right"/>
    </xf>
    <xf numFmtId="0" fontId="13" fillId="0" borderId="3" xfId="0" applyFont="1" applyFill="1" applyBorder="1" applyAlignment="1">
      <alignment horizontal="center" vertical="top" wrapText="1"/>
    </xf>
    <xf numFmtId="49" fontId="8" fillId="0" borderId="3" xfId="0" applyNumberFormat="1" applyFont="1" applyFill="1" applyBorder="1" applyAlignment="1">
      <alignment horizontal="center" vertical="center" wrapText="1"/>
    </xf>
    <xf numFmtId="4" fontId="108" fillId="0" borderId="3" xfId="0" quotePrefix="1" applyNumberFormat="1" applyFont="1" applyFill="1" applyBorder="1" applyAlignment="1">
      <alignment vertical="center" wrapText="1"/>
    </xf>
    <xf numFmtId="4" fontId="108" fillId="0" borderId="3" xfId="0" applyNumberFormat="1" applyFont="1" applyFill="1" applyBorder="1" applyAlignment="1">
      <alignment vertical="center" wrapText="1"/>
    </xf>
    <xf numFmtId="164" fontId="108" fillId="0" borderId="3" xfId="0" applyNumberFormat="1" applyFont="1" applyFill="1" applyBorder="1" applyAlignment="1">
      <alignment vertical="center"/>
    </xf>
    <xf numFmtId="0" fontId="9" fillId="0" borderId="0" xfId="0" applyFont="1" applyFill="1" applyAlignment="1">
      <alignment vertical="center"/>
    </xf>
    <xf numFmtId="2" fontId="8" fillId="0" borderId="0" xfId="0" applyNumberFormat="1" applyFont="1" applyFill="1"/>
    <xf numFmtId="4" fontId="8" fillId="0" borderId="1" xfId="0" applyNumberFormat="1" applyFont="1" applyFill="1" applyBorder="1" applyAlignment="1">
      <alignment vertical="center" wrapText="1"/>
    </xf>
    <xf numFmtId="0" fontId="73" fillId="0" borderId="0" xfId="0" applyFont="1" applyFill="1"/>
    <xf numFmtId="0" fontId="11" fillId="0" borderId="3"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2" fillId="0" borderId="3" xfId="0" applyNumberFormat="1" applyFont="1" applyFill="1" applyBorder="1" applyAlignment="1">
      <alignment horizontal="center" vertical="center" wrapText="1"/>
    </xf>
    <xf numFmtId="0" fontId="113" fillId="0" borderId="0" xfId="1" applyFont="1" applyFill="1" applyAlignment="1">
      <alignment wrapText="1"/>
    </xf>
    <xf numFmtId="0" fontId="114" fillId="0" borderId="0" xfId="1" applyFont="1" applyFill="1" applyAlignment="1">
      <alignment wrapText="1"/>
    </xf>
    <xf numFmtId="0" fontId="4" fillId="0" borderId="0" xfId="0" applyFont="1" applyFill="1" applyAlignment="1">
      <alignment horizontal="left"/>
    </xf>
    <xf numFmtId="0" fontId="101" fillId="0" borderId="0" xfId="0" applyFont="1" applyFill="1"/>
    <xf numFmtId="4" fontId="8" fillId="0" borderId="0" xfId="0" applyNumberFormat="1" applyFont="1" applyFill="1"/>
    <xf numFmtId="0" fontId="8" fillId="0" borderId="0" xfId="0" applyFont="1" applyFill="1" applyAlignment="1">
      <alignment vertical="center" wrapText="1"/>
    </xf>
    <xf numFmtId="0" fontId="7" fillId="0" borderId="0" xfId="0" applyFont="1" applyFill="1" applyAlignment="1">
      <alignment horizontal="right"/>
    </xf>
    <xf numFmtId="0" fontId="85" fillId="0" borderId="3" xfId="0" applyFont="1" applyFill="1" applyBorder="1" applyAlignment="1">
      <alignment horizontal="center" vertical="center" wrapText="1"/>
    </xf>
    <xf numFmtId="4" fontId="9" fillId="0" borderId="3" xfId="0" quotePrefix="1" applyNumberFormat="1" applyFont="1" applyFill="1" applyBorder="1" applyAlignment="1">
      <alignment horizontal="right" vertical="center" wrapText="1"/>
    </xf>
    <xf numFmtId="164" fontId="10" fillId="0" borderId="3" xfId="0" applyNumberFormat="1" applyFont="1" applyFill="1" applyBorder="1" applyAlignment="1">
      <alignment vertical="center"/>
    </xf>
    <xf numFmtId="4" fontId="12" fillId="0" borderId="3" xfId="0" applyNumberFormat="1" applyFont="1" applyFill="1" applyBorder="1" applyAlignment="1">
      <alignment vertical="center" wrapText="1"/>
    </xf>
    <xf numFmtId="0" fontId="10" fillId="0" borderId="0" xfId="0" applyFont="1" applyFill="1"/>
    <xf numFmtId="0" fontId="10" fillId="0" borderId="0" xfId="0" applyFont="1" applyFill="1" applyAlignment="1">
      <alignment horizontal="right" vertical="center"/>
    </xf>
    <xf numFmtId="0" fontId="7" fillId="0" borderId="0" xfId="1" applyFont="1" applyFill="1"/>
    <xf numFmtId="0" fontId="13" fillId="0" borderId="0" xfId="1" applyFont="1" applyFill="1" applyAlignment="1">
      <alignment wrapText="1"/>
    </xf>
    <xf numFmtId="0" fontId="8" fillId="0" borderId="0" xfId="1" applyFont="1" applyFill="1" applyAlignment="1">
      <alignment wrapText="1"/>
    </xf>
    <xf numFmtId="0" fontId="0" fillId="0" borderId="0" xfId="0" applyFill="1"/>
    <xf numFmtId="0" fontId="110" fillId="0" borderId="0" xfId="0" applyFont="1" applyFill="1"/>
    <xf numFmtId="0" fontId="111" fillId="0" borderId="4" xfId="1" applyFont="1" applyFill="1" applyBorder="1" applyAlignment="1">
      <alignment horizontal="center" vertical="center" wrapText="1"/>
    </xf>
    <xf numFmtId="0" fontId="100" fillId="0" borderId="4" xfId="1" applyFont="1" applyFill="1" applyBorder="1" applyAlignment="1">
      <alignment horizontal="center" vertical="center" wrapText="1"/>
    </xf>
    <xf numFmtId="0" fontId="16" fillId="0" borderId="0" xfId="1" applyFont="1" applyFill="1"/>
    <xf numFmtId="4" fontId="10" fillId="0" borderId="3" xfId="1" applyNumberFormat="1" applyFont="1" applyFill="1" applyBorder="1" applyAlignment="1">
      <alignment horizontal="right" vertical="center" wrapText="1"/>
    </xf>
    <xf numFmtId="49" fontId="86" fillId="0" borderId="3" xfId="0" applyNumberFormat="1" applyFont="1" applyFill="1" applyBorder="1" applyAlignment="1">
      <alignment horizontal="center" vertical="center" wrapText="1"/>
    </xf>
    <xf numFmtId="0" fontId="98" fillId="0" borderId="3" xfId="1" applyFont="1" applyFill="1" applyBorder="1" applyAlignment="1">
      <alignment horizontal="center" vertical="center" wrapText="1"/>
    </xf>
    <xf numFmtId="4" fontId="99" fillId="0" borderId="3" xfId="1" applyNumberFormat="1" applyFont="1" applyFill="1" applyBorder="1" applyAlignment="1">
      <alignment horizontal="right" vertical="center" wrapText="1"/>
    </xf>
    <xf numFmtId="0" fontId="107" fillId="0" borderId="0" xfId="1" applyFont="1" applyFill="1"/>
    <xf numFmtId="0" fontId="100" fillId="0" borderId="0" xfId="1" applyFont="1" applyFill="1" applyAlignment="1">
      <alignment horizontal="center" vertical="center" wrapText="1"/>
    </xf>
    <xf numFmtId="0" fontId="100" fillId="0" borderId="0" xfId="1" applyFont="1" applyFill="1" applyAlignment="1">
      <alignment horizontal="left" vertical="center" wrapText="1"/>
    </xf>
    <xf numFmtId="0" fontId="8" fillId="0" borderId="0" xfId="1" applyFont="1" applyFill="1" applyAlignment="1">
      <alignment horizontal="right"/>
    </xf>
    <xf numFmtId="0" fontId="11" fillId="0" borderId="0" xfId="1" applyFont="1" applyFill="1"/>
    <xf numFmtId="0" fontId="75" fillId="0" borderId="3" xfId="1" quotePrefix="1" applyFont="1" applyFill="1" applyBorder="1" applyAlignment="1">
      <alignment horizontal="center" vertical="center" wrapText="1"/>
    </xf>
    <xf numFmtId="0" fontId="10" fillId="0" borderId="3" xfId="0" quotePrefix="1" applyFont="1" applyFill="1" applyBorder="1" applyAlignment="1">
      <alignment horizontal="center" vertical="center" wrapText="1"/>
    </xf>
    <xf numFmtId="0" fontId="10" fillId="0" borderId="3" xfId="0" applyFont="1" applyFill="1" applyBorder="1" applyAlignment="1">
      <alignment horizontal="center" vertical="center" wrapText="1"/>
    </xf>
    <xf numFmtId="4" fontId="10" fillId="0" borderId="3" xfId="0" applyNumberFormat="1" applyFont="1" applyFill="1" applyBorder="1" applyAlignment="1">
      <alignment horizontal="right" vertical="center" wrapText="1"/>
    </xf>
    <xf numFmtId="0" fontId="97" fillId="0" borderId="0" xfId="0" applyFont="1" applyFill="1"/>
    <xf numFmtId="4" fontId="4" fillId="0" borderId="3" xfId="0" applyNumberFormat="1" applyFont="1" applyFill="1" applyBorder="1" applyAlignment="1">
      <alignment horizontal="right" vertical="center" wrapText="1"/>
    </xf>
    <xf numFmtId="0" fontId="8" fillId="0" borderId="0" xfId="1" applyFont="1" applyFill="1" applyAlignment="1">
      <alignment horizontal="left" wrapText="1"/>
    </xf>
    <xf numFmtId="0" fontId="18" fillId="0" borderId="0" xfId="1" applyFont="1" applyFill="1"/>
    <xf numFmtId="0" fontId="10" fillId="0" borderId="0" xfId="1" applyFont="1" applyFill="1" applyAlignment="1">
      <alignment wrapText="1"/>
    </xf>
    <xf numFmtId="0" fontId="124" fillId="0" borderId="0" xfId="1" applyFont="1" applyFill="1" applyAlignment="1">
      <alignment wrapText="1"/>
    </xf>
    <xf numFmtId="0" fontId="124" fillId="0" borderId="0" xfId="1" applyFont="1" applyFill="1" applyAlignment="1">
      <alignment vertical="center"/>
    </xf>
    <xf numFmtId="0" fontId="121" fillId="0" borderId="0" xfId="1" applyFont="1" applyFill="1" applyAlignment="1">
      <alignment wrapText="1"/>
    </xf>
    <xf numFmtId="0" fontId="15" fillId="0" borderId="0" xfId="1" applyFont="1" applyFill="1"/>
    <xf numFmtId="0" fontId="8" fillId="0" borderId="0" xfId="1" applyFont="1" applyFill="1" applyAlignment="1">
      <alignment horizontal="right" wrapText="1"/>
    </xf>
    <xf numFmtId="0" fontId="125" fillId="0" borderId="0" xfId="1" applyFont="1" applyFill="1"/>
    <xf numFmtId="0" fontId="14" fillId="0" borderId="0" xfId="1" applyFill="1"/>
    <xf numFmtId="0" fontId="8" fillId="0" borderId="0" xfId="1" applyFont="1" applyFill="1" applyAlignment="1">
      <alignment horizontal="center"/>
    </xf>
    <xf numFmtId="0" fontId="124" fillId="0" borderId="0" xfId="1" applyFont="1" applyFill="1" applyAlignment="1">
      <alignment horizontal="center"/>
    </xf>
    <xf numFmtId="49" fontId="124" fillId="0" borderId="0" xfId="1" applyNumberFormat="1" applyFont="1" applyFill="1" applyAlignment="1">
      <alignment horizontal="center"/>
    </xf>
    <xf numFmtId="0" fontId="124" fillId="0" borderId="0" xfId="1" applyFont="1" applyFill="1" applyAlignment="1">
      <alignment horizontal="left"/>
    </xf>
    <xf numFmtId="0" fontId="12" fillId="0" borderId="4" xfId="1" applyFont="1" applyFill="1" applyBorder="1" applyAlignment="1">
      <alignment horizontal="center" vertical="center" wrapText="1"/>
    </xf>
    <xf numFmtId="49" fontId="12" fillId="0" borderId="4"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9" fillId="0" borderId="0" xfId="1" applyFont="1" applyFill="1"/>
    <xf numFmtId="0" fontId="126" fillId="0" borderId="0" xfId="1" applyFont="1" applyFill="1"/>
    <xf numFmtId="0" fontId="127" fillId="0" borderId="0" xfId="1" applyFont="1" applyFill="1"/>
    <xf numFmtId="0" fontId="106" fillId="0" borderId="3" xfId="0" quotePrefix="1" applyFont="1" applyFill="1" applyBorder="1" applyAlignment="1">
      <alignment horizontal="center" vertical="center" wrapText="1"/>
    </xf>
    <xf numFmtId="0" fontId="106" fillId="0" borderId="3" xfId="0" applyFont="1" applyFill="1" applyBorder="1" applyAlignment="1">
      <alignment horizontal="center" vertical="center" wrapText="1"/>
    </xf>
    <xf numFmtId="4" fontId="106" fillId="0" borderId="3" xfId="0" applyNumberFormat="1" applyFont="1" applyFill="1" applyBorder="1" applyAlignment="1">
      <alignment horizontal="center" vertical="center" wrapText="1"/>
    </xf>
    <xf numFmtId="4" fontId="106" fillId="0" borderId="3" xfId="0" quotePrefix="1" applyNumberFormat="1" applyFont="1" applyFill="1" applyBorder="1" applyAlignment="1">
      <alignment vertical="center" wrapText="1"/>
    </xf>
    <xf numFmtId="0" fontId="86" fillId="0" borderId="8" xfId="1" applyFont="1" applyFill="1" applyBorder="1" applyAlignment="1">
      <alignment horizontal="center" vertical="center"/>
    </xf>
    <xf numFmtId="4" fontId="4" fillId="0" borderId="3" xfId="1" applyNumberFormat="1" applyFont="1" applyFill="1" applyBorder="1" applyAlignment="1">
      <alignment vertical="center" wrapText="1"/>
    </xf>
    <xf numFmtId="49" fontId="10" fillId="0" borderId="3" xfId="1" quotePrefix="1" applyNumberFormat="1" applyFont="1" applyFill="1" applyBorder="1" applyAlignment="1">
      <alignment horizontal="center" vertical="center"/>
    </xf>
    <xf numFmtId="49" fontId="10" fillId="0" borderId="3" xfId="1" applyNumberFormat="1" applyFont="1" applyFill="1" applyBorder="1" applyAlignment="1">
      <alignment horizontal="center" vertical="center"/>
    </xf>
    <xf numFmtId="4" fontId="10" fillId="0" borderId="3" xfId="0" applyNumberFormat="1" applyFont="1" applyFill="1" applyBorder="1" applyAlignment="1">
      <alignment vertical="center" wrapText="1"/>
    </xf>
    <xf numFmtId="0" fontId="133" fillId="0" borderId="0" xfId="1" applyFont="1" applyFill="1"/>
    <xf numFmtId="0" fontId="4" fillId="0" borderId="3" xfId="0" quotePrefix="1" applyFont="1" applyFill="1" applyBorder="1" applyAlignment="1">
      <alignment horizontal="center" vertical="center" wrapText="1"/>
    </xf>
    <xf numFmtId="4" fontId="9" fillId="0" borderId="3" xfId="0" quotePrefix="1" applyNumberFormat="1" applyFont="1" applyFill="1" applyBorder="1" applyAlignment="1">
      <alignment vertical="center" wrapText="1"/>
    </xf>
    <xf numFmtId="0" fontId="128" fillId="0" borderId="0" xfId="1" applyFont="1" applyFill="1"/>
    <xf numFmtId="0" fontId="8" fillId="0" borderId="0" xfId="0" quotePrefix="1" applyFont="1" applyFill="1" applyAlignment="1">
      <alignment horizontal="center" vertical="center" wrapText="1"/>
    </xf>
    <xf numFmtId="4" fontId="8" fillId="0" borderId="0" xfId="0" quotePrefix="1" applyNumberFormat="1" applyFont="1" applyFill="1" applyAlignment="1">
      <alignment horizontal="center" vertical="center" wrapText="1"/>
    </xf>
    <xf numFmtId="4" fontId="13" fillId="0" borderId="0" xfId="0" quotePrefix="1" applyNumberFormat="1" applyFont="1" applyFill="1" applyAlignment="1">
      <alignment vertical="center" wrapText="1"/>
    </xf>
    <xf numFmtId="0" fontId="129" fillId="0" borderId="0" xfId="1" applyFont="1" applyFill="1" applyAlignment="1">
      <alignment vertical="center"/>
    </xf>
    <xf numFmtId="3" fontId="17" fillId="0" borderId="0" xfId="1" applyNumberFormat="1" applyFont="1" applyFill="1"/>
    <xf numFmtId="0" fontId="5" fillId="0" borderId="0" xfId="1" applyFont="1" applyFill="1" applyAlignment="1">
      <alignment wrapText="1"/>
    </xf>
    <xf numFmtId="0" fontId="130" fillId="0" borderId="0" xfId="1" applyFont="1" applyFill="1" applyAlignment="1">
      <alignment wrapText="1"/>
    </xf>
    <xf numFmtId="0" fontId="18" fillId="0" borderId="0" xfId="1" applyFont="1" applyFill="1" applyAlignment="1">
      <alignment horizontal="center"/>
    </xf>
    <xf numFmtId="0" fontId="129" fillId="0" borderId="0" xfId="1" applyFont="1" applyFill="1" applyAlignment="1">
      <alignment horizontal="center"/>
    </xf>
    <xf numFmtId="49" fontId="129" fillId="0" borderId="0" xfId="1" applyNumberFormat="1" applyFont="1" applyFill="1" applyAlignment="1">
      <alignment horizontal="center"/>
    </xf>
    <xf numFmtId="0" fontId="129" fillId="0" borderId="0" xfId="1" applyFont="1" applyFill="1" applyAlignment="1">
      <alignment horizontal="left"/>
    </xf>
    <xf numFmtId="0" fontId="15" fillId="0" borderId="0" xfId="1" applyFont="1" applyFill="1" applyAlignment="1">
      <alignment horizontal="center"/>
    </xf>
    <xf numFmtId="0" fontId="131" fillId="0" borderId="0" xfId="1" applyFont="1" applyFill="1" applyAlignment="1">
      <alignment horizontal="center"/>
    </xf>
    <xf numFmtId="49" fontId="131" fillId="0" borderId="0" xfId="1" applyNumberFormat="1" applyFont="1" applyFill="1" applyAlignment="1">
      <alignment horizontal="center"/>
    </xf>
    <xf numFmtId="0" fontId="131" fillId="0" borderId="0" xfId="1" applyFont="1" applyFill="1" applyAlignment="1">
      <alignment horizontal="left"/>
    </xf>
    <xf numFmtId="0" fontId="131" fillId="0" borderId="0" xfId="1" applyFont="1" applyFill="1" applyAlignment="1">
      <alignment vertical="center"/>
    </xf>
    <xf numFmtId="3" fontId="15" fillId="0" borderId="0" xfId="1" applyNumberFormat="1" applyFont="1" applyFill="1"/>
    <xf numFmtId="4" fontId="15" fillId="0" borderId="0" xfId="1" applyNumberFormat="1" applyFont="1" applyFill="1"/>
    <xf numFmtId="0" fontId="131" fillId="0" borderId="0" xfId="1" applyFont="1" applyFill="1"/>
    <xf numFmtId="0" fontId="16" fillId="0" borderId="0" xfId="1" applyFont="1" applyFill="1" applyAlignment="1">
      <alignment horizontal="left" vertical="center" wrapText="1"/>
    </xf>
    <xf numFmtId="0" fontId="31" fillId="0" borderId="0" xfId="1" applyFont="1" applyFill="1" applyAlignment="1">
      <alignment wrapText="1"/>
    </xf>
    <xf numFmtId="0" fontId="91" fillId="0" borderId="0" xfId="1" applyFont="1" applyFill="1" applyAlignment="1">
      <alignment horizontal="center"/>
    </xf>
    <xf numFmtId="49" fontId="91" fillId="0" borderId="0" xfId="1" applyNumberFormat="1" applyFont="1" applyFill="1" applyAlignment="1">
      <alignment horizontal="center"/>
    </xf>
    <xf numFmtId="0" fontId="88" fillId="0" borderId="0" xfId="1" applyFont="1" applyFill="1"/>
    <xf numFmtId="0" fontId="90" fillId="0" borderId="0" xfId="1" applyFont="1" applyFill="1" applyAlignment="1">
      <alignment horizontal="right"/>
    </xf>
    <xf numFmtId="0" fontId="122" fillId="0" borderId="0" xfId="1" applyFont="1" applyFill="1" applyAlignment="1">
      <alignment vertical="center" wrapText="1"/>
    </xf>
    <xf numFmtId="0" fontId="135" fillId="0" borderId="3" xfId="1" applyFont="1" applyFill="1" applyBorder="1" applyAlignment="1">
      <alignment horizontal="center" vertical="center" wrapText="1"/>
    </xf>
    <xf numFmtId="49" fontId="77" fillId="0" borderId="3" xfId="1" applyNumberFormat="1" applyFont="1" applyFill="1" applyBorder="1" applyAlignment="1">
      <alignment horizontal="center" vertical="center" wrapText="1"/>
    </xf>
    <xf numFmtId="1" fontId="135" fillId="0" borderId="3" xfId="1" applyNumberFormat="1" applyFont="1" applyFill="1" applyBorder="1" applyAlignment="1">
      <alignment horizontal="center" vertical="center" wrapText="1"/>
    </xf>
    <xf numFmtId="49" fontId="77" fillId="0" borderId="3" xfId="1" applyNumberFormat="1" applyFont="1" applyFill="1" applyBorder="1" applyAlignment="1">
      <alignment horizontal="left" vertical="center" wrapText="1"/>
    </xf>
    <xf numFmtId="4" fontId="138" fillId="0" borderId="3" xfId="1" applyNumberFormat="1" applyFont="1" applyFill="1" applyBorder="1" applyAlignment="1">
      <alignment horizontal="right" vertical="center" wrapText="1"/>
    </xf>
    <xf numFmtId="178" fontId="77" fillId="0" borderId="3" xfId="1" applyNumberFormat="1" applyFont="1" applyFill="1" applyBorder="1" applyAlignment="1">
      <alignment horizontal="center" vertical="center" wrapText="1"/>
    </xf>
    <xf numFmtId="4" fontId="9" fillId="0" borderId="3" xfId="0" applyNumberFormat="1" applyFont="1" applyFill="1" applyBorder="1" applyAlignment="1">
      <alignment horizontal="left" vertical="center" wrapText="1"/>
    </xf>
    <xf numFmtId="0" fontId="101" fillId="0" borderId="0" xfId="1" applyFont="1" applyFill="1"/>
    <xf numFmtId="164" fontId="139" fillId="0" borderId="3" xfId="0" applyNumberFormat="1" applyFont="1" applyFill="1" applyBorder="1" applyAlignment="1">
      <alignment vertical="center"/>
    </xf>
    <xf numFmtId="0" fontId="73" fillId="0" borderId="0" xfId="1" applyFont="1" applyFill="1" applyAlignment="1">
      <alignment vertical="center" wrapText="1"/>
    </xf>
    <xf numFmtId="4" fontId="138" fillId="0" borderId="3" xfId="1" applyNumberFormat="1" applyFont="1" applyFill="1" applyBorder="1" applyAlignment="1">
      <alignment horizontal="right" vertical="center"/>
    </xf>
    <xf numFmtId="3" fontId="136" fillId="0" borderId="0" xfId="1" applyNumberFormat="1" applyFont="1" applyFill="1" applyAlignment="1">
      <alignment vertical="center"/>
    </xf>
    <xf numFmtId="0" fontId="73" fillId="0" borderId="0" xfId="1" applyFont="1" applyFill="1" applyAlignment="1">
      <alignment horizontal="center"/>
    </xf>
    <xf numFmtId="49" fontId="122" fillId="0" borderId="0" xfId="1" applyNumberFormat="1" applyFont="1" applyFill="1" applyAlignment="1">
      <alignment horizontal="center"/>
    </xf>
    <xf numFmtId="0" fontId="122" fillId="0" borderId="0" xfId="1" applyFont="1" applyFill="1" applyAlignment="1">
      <alignment horizontal="center" vertical="center"/>
    </xf>
    <xf numFmtId="0" fontId="137" fillId="0" borderId="0" xfId="1" applyFont="1" applyFill="1" applyAlignment="1">
      <alignment horizontal="center"/>
    </xf>
    <xf numFmtId="0" fontId="73" fillId="0" borderId="0" xfId="1" applyFont="1" applyFill="1" applyAlignment="1">
      <alignment horizontal="left" wrapText="1"/>
    </xf>
    <xf numFmtId="0" fontId="7" fillId="0" borderId="0" xfId="0" applyFont="1" applyAlignment="1">
      <alignment vertical="center"/>
    </xf>
    <xf numFmtId="0" fontId="8" fillId="0" borderId="3" xfId="0" quotePrefix="1" applyFont="1" applyBorder="1" applyAlignment="1">
      <alignment horizontal="center" vertical="center" wrapText="1"/>
    </xf>
    <xf numFmtId="4" fontId="8" fillId="0" borderId="3" xfId="0" quotePrefix="1" applyNumberFormat="1" applyFont="1" applyBorder="1" applyAlignment="1">
      <alignment horizontal="center" vertical="center" wrapText="1"/>
    </xf>
    <xf numFmtId="4" fontId="13" fillId="0" borderId="3" xfId="0" applyNumberFormat="1" applyFont="1" applyBorder="1" applyAlignment="1">
      <alignment vertical="center" wrapText="1"/>
    </xf>
    <xf numFmtId="4" fontId="8" fillId="0" borderId="3" xfId="0" applyNumberFormat="1" applyFont="1" applyBorder="1" applyAlignment="1">
      <alignment vertical="center" wrapText="1"/>
    </xf>
    <xf numFmtId="164" fontId="8" fillId="0" borderId="3" xfId="0" applyNumberFormat="1" applyFont="1" applyBorder="1" applyAlignment="1">
      <alignment vertical="center"/>
    </xf>
    <xf numFmtId="4" fontId="10" fillId="0" borderId="0" xfId="1" applyNumberFormat="1" applyFont="1" applyAlignment="1">
      <alignment vertical="center"/>
    </xf>
    <xf numFmtId="0" fontId="73" fillId="0" borderId="0" xfId="1" applyFont="1"/>
    <xf numFmtId="4" fontId="10" fillId="0" borderId="6" xfId="1" applyNumberFormat="1" applyFont="1" applyBorder="1" applyAlignment="1">
      <alignment vertical="center" wrapText="1"/>
    </xf>
    <xf numFmtId="49" fontId="10" fillId="0" borderId="31" xfId="1" applyNumberFormat="1" applyFont="1" applyBorder="1" applyAlignment="1">
      <alignment horizontal="center" vertical="center" wrapText="1"/>
    </xf>
    <xf numFmtId="2" fontId="10" fillId="0" borderId="31" xfId="1" applyNumberFormat="1" applyFont="1" applyBorder="1" applyAlignment="1">
      <alignment vertical="center" wrapText="1"/>
    </xf>
    <xf numFmtId="0" fontId="17" fillId="0" borderId="0" xfId="1" applyFont="1"/>
    <xf numFmtId="49" fontId="8" fillId="0" borderId="3" xfId="0" quotePrefix="1"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3" xfId="0" quotePrefix="1" applyNumberFormat="1" applyFont="1" applyFill="1" applyBorder="1" applyAlignment="1">
      <alignment horizontal="center" vertical="center" wrapText="1"/>
    </xf>
    <xf numFmtId="0" fontId="10" fillId="0" borderId="3" xfId="0" quotePrefix="1" applyFont="1" applyBorder="1" applyAlignment="1">
      <alignment horizontal="center" vertical="center" wrapText="1"/>
    </xf>
    <xf numFmtId="0" fontId="10" fillId="0" borderId="3" xfId="0" applyFont="1" applyBorder="1" applyAlignment="1">
      <alignment horizontal="center" vertical="center" wrapText="1"/>
    </xf>
    <xf numFmtId="0" fontId="7" fillId="0" borderId="3" xfId="0" quotePrefix="1" applyFont="1" applyFill="1" applyBorder="1" applyAlignment="1">
      <alignment vertical="center" wrapText="1"/>
    </xf>
    <xf numFmtId="0" fontId="0" fillId="0" borderId="0" xfId="0"/>
    <xf numFmtId="0" fontId="7" fillId="0" borderId="0" xfId="1507" applyFont="1"/>
    <xf numFmtId="0" fontId="78" fillId="0" borderId="0" xfId="2378" applyFont="1" applyAlignment="1">
      <alignment horizontal="center" vertical="center" wrapText="1"/>
    </xf>
    <xf numFmtId="49" fontId="78" fillId="0" borderId="0" xfId="2378" applyNumberFormat="1" applyFont="1" applyAlignment="1">
      <alignment horizontal="center" vertical="center" wrapText="1"/>
    </xf>
    <xf numFmtId="0" fontId="79" fillId="0" borderId="0" xfId="2378" applyFont="1" applyAlignment="1">
      <alignment horizontal="center" vertical="center" wrapText="1"/>
    </xf>
    <xf numFmtId="4" fontId="78" fillId="0" borderId="0" xfId="2378" applyNumberFormat="1" applyFont="1" applyAlignment="1">
      <alignment horizontal="right" vertical="center"/>
    </xf>
    <xf numFmtId="4" fontId="78" fillId="0" borderId="0" xfId="2378" applyNumberFormat="1" applyFont="1" applyAlignment="1">
      <alignment vertical="center" wrapText="1"/>
    </xf>
    <xf numFmtId="0" fontId="28" fillId="0" borderId="0" xfId="1507"/>
    <xf numFmtId="0" fontId="142" fillId="0" borderId="0" xfId="2378" applyFont="1" applyAlignment="1">
      <alignment horizontal="center" vertical="center" wrapText="1"/>
    </xf>
    <xf numFmtId="0" fontId="143" fillId="0" borderId="0" xfId="2378" applyFont="1" applyAlignment="1">
      <alignment horizontal="center" vertical="center" wrapText="1"/>
    </xf>
    <xf numFmtId="4" fontId="143" fillId="0" borderId="0" xfId="2378" applyNumberFormat="1" applyFont="1" applyAlignment="1">
      <alignment horizontal="right" vertical="center" wrapText="1"/>
    </xf>
    <xf numFmtId="4" fontId="78" fillId="0" borderId="0" xfId="2378" applyNumberFormat="1" applyFont="1" applyAlignment="1">
      <alignment horizontal="right" vertical="center" wrapText="1"/>
    </xf>
    <xf numFmtId="0" fontId="7" fillId="0" borderId="3" xfId="1507" applyFont="1" applyBorder="1"/>
    <xf numFmtId="4" fontId="78" fillId="0" borderId="3" xfId="2378" applyNumberFormat="1" applyFont="1" applyBorder="1" applyAlignment="1">
      <alignment horizontal="center" vertical="center" wrapText="1"/>
    </xf>
    <xf numFmtId="0" fontId="76" fillId="0" borderId="3" xfId="1507" applyFont="1" applyBorder="1"/>
    <xf numFmtId="49" fontId="78" fillId="0" borderId="3" xfId="2378" applyNumberFormat="1" applyFont="1" applyBorder="1" applyAlignment="1">
      <alignment horizontal="center" vertical="center"/>
    </xf>
    <xf numFmtId="0" fontId="144" fillId="0" borderId="0" xfId="1507" applyFont="1"/>
    <xf numFmtId="0" fontId="145" fillId="0" borderId="3" xfId="1507" applyFont="1" applyBorder="1"/>
    <xf numFmtId="0" fontId="11" fillId="0" borderId="3" xfId="1507" applyFont="1" applyBorder="1" applyAlignment="1">
      <alignment horizontal="center" vertical="center"/>
    </xf>
    <xf numFmtId="0" fontId="11" fillId="0" borderId="3" xfId="1507" applyFont="1" applyBorder="1" applyAlignment="1">
      <alignment horizontal="center" vertical="center" wrapText="1"/>
    </xf>
    <xf numFmtId="4" fontId="11" fillId="0" borderId="3" xfId="1507" applyNumberFormat="1" applyFont="1" applyBorder="1" applyAlignment="1">
      <alignment horizontal="center" vertical="center"/>
    </xf>
    <xf numFmtId="4" fontId="11" fillId="0" borderId="3" xfId="1507" applyNumberFormat="1" applyFont="1" applyBorder="1" applyAlignment="1">
      <alignment horizontal="right" vertical="center"/>
    </xf>
    <xf numFmtId="0" fontId="146" fillId="0" borderId="0" xfId="1507" applyFont="1"/>
    <xf numFmtId="0" fontId="7" fillId="0" borderId="3" xfId="1507" applyFont="1" applyBorder="1" applyAlignment="1">
      <alignment horizontal="center" vertical="center"/>
    </xf>
    <xf numFmtId="0" fontId="7" fillId="0" borderId="3" xfId="1507" applyFont="1" applyBorder="1" applyAlignment="1">
      <alignment horizontal="center" vertical="center" wrapText="1"/>
    </xf>
    <xf numFmtId="4" fontId="7" fillId="0" borderId="3" xfId="1507" applyNumberFormat="1" applyFont="1" applyBorder="1" applyAlignment="1">
      <alignment horizontal="right" vertical="center"/>
    </xf>
    <xf numFmtId="0" fontId="18" fillId="0" borderId="0" xfId="1" applyFont="1"/>
    <xf numFmtId="4" fontId="7" fillId="0" borderId="3" xfId="1507" applyNumberFormat="1" applyFont="1" applyBorder="1" applyAlignment="1">
      <alignment horizontal="center" vertical="center"/>
    </xf>
    <xf numFmtId="0" fontId="145" fillId="0" borderId="0" xfId="1507" applyFont="1"/>
    <xf numFmtId="0" fontId="18" fillId="0" borderId="0" xfId="1" applyFont="1" applyAlignment="1">
      <alignment horizontal="center" wrapText="1"/>
    </xf>
    <xf numFmtId="0" fontId="148" fillId="0" borderId="0" xfId="1507" applyFont="1" applyAlignment="1">
      <alignment horizontal="center" vertical="center" wrapText="1"/>
    </xf>
    <xf numFmtId="0" fontId="147" fillId="0" borderId="0" xfId="1507" applyFont="1" applyAlignment="1">
      <alignment horizontal="center" vertical="center" wrapText="1"/>
    </xf>
    <xf numFmtId="4" fontId="147" fillId="0" borderId="0" xfId="1507" applyNumberFormat="1" applyFont="1" applyAlignment="1">
      <alignment horizontal="right" vertical="center"/>
    </xf>
    <xf numFmtId="0" fontId="147" fillId="0" borderId="0" xfId="1507" applyFont="1" applyAlignment="1">
      <alignment horizontal="center" vertical="center" wrapText="1"/>
    </xf>
    <xf numFmtId="0" fontId="148" fillId="0" borderId="0" xfId="1507" applyFont="1" applyAlignment="1">
      <alignment horizontal="center" vertical="center" wrapText="1"/>
    </xf>
    <xf numFmtId="4" fontId="147" fillId="0" borderId="0" xfId="1507" applyNumberFormat="1" applyFont="1" applyAlignment="1">
      <alignment horizontal="right" vertical="center"/>
    </xf>
    <xf numFmtId="0" fontId="28" fillId="0" borderId="0" xfId="1507"/>
    <xf numFmtId="0" fontId="144" fillId="0" borderId="0" xfId="1507" applyFont="1"/>
    <xf numFmtId="0" fontId="31" fillId="0" borderId="0" xfId="1" applyFont="1" applyFill="1" applyAlignment="1">
      <alignment horizontal="right"/>
    </xf>
    <xf numFmtId="0" fontId="0" fillId="0" borderId="0" xfId="0"/>
    <xf numFmtId="0" fontId="0" fillId="0" borderId="0" xfId="0"/>
    <xf numFmtId="4" fontId="8" fillId="0" borderId="3" xfId="0" applyNumberFormat="1" applyFont="1" applyBorder="1" applyAlignment="1">
      <alignment horizontal="left" vertical="center" wrapText="1"/>
    </xf>
    <xf numFmtId="4" fontId="10" fillId="0" borderId="3" xfId="0" applyNumberFormat="1" applyFont="1" applyBorder="1" applyAlignment="1">
      <alignment vertical="center" wrapText="1"/>
    </xf>
    <xf numFmtId="164" fontId="10" fillId="0" borderId="3" xfId="0" applyNumberFormat="1" applyFont="1" applyBorder="1" applyAlignment="1">
      <alignment vertical="center"/>
    </xf>
    <xf numFmtId="49" fontId="10" fillId="0" borderId="3" xfId="1" quotePrefix="1" applyNumberFormat="1" applyFont="1" applyBorder="1" applyAlignment="1">
      <alignment horizontal="center" vertical="center"/>
    </xf>
    <xf numFmtId="49" fontId="10" fillId="0" borderId="3" xfId="1" applyNumberFormat="1" applyFont="1" applyBorder="1" applyAlignment="1">
      <alignment horizontal="center" vertical="center"/>
    </xf>
    <xf numFmtId="0" fontId="133" fillId="0" borderId="0" xfId="1" applyFont="1"/>
    <xf numFmtId="49" fontId="8" fillId="0" borderId="3" xfId="0" applyNumberFormat="1" applyFont="1" applyBorder="1" applyAlignment="1">
      <alignment horizontal="left" vertical="center" wrapText="1"/>
    </xf>
    <xf numFmtId="4" fontId="9" fillId="0" borderId="3" xfId="0" applyNumberFormat="1" applyFont="1" applyBorder="1" applyAlignment="1">
      <alignment horizontal="left" vertical="center" wrapText="1"/>
    </xf>
    <xf numFmtId="4" fontId="13" fillId="0" borderId="3" xfId="0" quotePrefix="1" applyNumberFormat="1" applyFont="1" applyBorder="1" applyAlignment="1">
      <alignment vertical="center" wrapText="1"/>
    </xf>
    <xf numFmtId="164" fontId="140" fillId="0" borderId="3" xfId="0" applyNumberFormat="1" applyFont="1" applyFill="1" applyBorder="1" applyAlignment="1">
      <alignment vertical="center"/>
    </xf>
    <xf numFmtId="0" fontId="0" fillId="0" borderId="0" xfId="0"/>
    <xf numFmtId="0" fontId="92" fillId="0" borderId="3" xfId="0" applyFont="1" applyBorder="1" applyAlignment="1">
      <alignment horizontal="right" vertical="center"/>
    </xf>
    <xf numFmtId="0" fontId="103" fillId="0" borderId="3" xfId="0" applyFont="1" applyBorder="1" applyAlignment="1">
      <alignment vertical="center" wrapText="1"/>
    </xf>
    <xf numFmtId="4" fontId="89" fillId="0" borderId="3" xfId="0" applyNumberFormat="1" applyFont="1" applyBorder="1" applyAlignment="1">
      <alignment horizontal="right" vertical="center"/>
    </xf>
    <xf numFmtId="0" fontId="88" fillId="0" borderId="0" xfId="0" applyFont="1"/>
    <xf numFmtId="0" fontId="87" fillId="0" borderId="0" xfId="0" applyFont="1"/>
    <xf numFmtId="0" fontId="93" fillId="0" borderId="3" xfId="0" applyFont="1" applyBorder="1" applyAlignment="1">
      <alignment horizontal="right" vertical="center"/>
    </xf>
    <xf numFmtId="0" fontId="94" fillId="0" borderId="3" xfId="0" applyFont="1" applyBorder="1" applyAlignment="1">
      <alignment vertical="center" wrapText="1"/>
    </xf>
    <xf numFmtId="4" fontId="87" fillId="0" borderId="3" xfId="0" applyNumberFormat="1" applyFont="1" applyBorder="1" applyAlignment="1">
      <alignment horizontal="right" vertical="center"/>
    </xf>
    <xf numFmtId="164" fontId="93" fillId="0" borderId="3" xfId="0" applyNumberFormat="1" applyFont="1" applyBorder="1" applyAlignment="1">
      <alignment vertical="center"/>
    </xf>
    <xf numFmtId="4" fontId="9" fillId="0" borderId="3" xfId="0" quotePrefix="1" applyNumberFormat="1" applyFont="1" applyBorder="1" applyAlignment="1">
      <alignment horizontal="right" vertical="center" wrapText="1"/>
    </xf>
    <xf numFmtId="0" fontId="7" fillId="38" borderId="0" xfId="0" applyFont="1" applyFill="1"/>
    <xf numFmtId="0" fontId="9" fillId="0" borderId="3" xfId="0" quotePrefix="1" applyFont="1" applyBorder="1" applyAlignment="1">
      <alignment horizontal="center" vertical="center" wrapText="1"/>
    </xf>
    <xf numFmtId="0" fontId="9" fillId="0" borderId="3" xfId="0"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3" xfId="0" applyNumberFormat="1" applyFont="1" applyBorder="1" applyAlignment="1">
      <alignment vertical="center" wrapText="1"/>
    </xf>
    <xf numFmtId="0" fontId="93" fillId="0" borderId="3" xfId="0" applyFont="1" applyBorder="1" applyAlignment="1">
      <alignment horizontal="center" vertical="center"/>
    </xf>
    <xf numFmtId="0" fontId="16" fillId="0" borderId="0" xfId="1" applyFont="1"/>
    <xf numFmtId="49" fontId="86" fillId="39" borderId="3" xfId="0" applyNumberFormat="1" applyFont="1" applyFill="1" applyBorder="1" applyAlignment="1">
      <alignment horizontal="center" vertical="center" wrapText="1"/>
    </xf>
    <xf numFmtId="4" fontId="4" fillId="39" borderId="3" xfId="1" applyNumberFormat="1" applyFont="1" applyFill="1" applyBorder="1" applyAlignment="1">
      <alignment horizontal="right" vertical="center" wrapText="1"/>
    </xf>
    <xf numFmtId="49" fontId="7" fillId="0" borderId="3" xfId="1507" applyNumberFormat="1" applyFont="1" applyBorder="1" applyAlignment="1">
      <alignment horizontal="center" vertical="center"/>
    </xf>
    <xf numFmtId="0" fontId="28" fillId="0" borderId="0" xfId="1507"/>
    <xf numFmtId="49" fontId="78" fillId="0" borderId="0" xfId="2378" applyNumberFormat="1" applyFont="1" applyAlignment="1">
      <alignment horizontal="center" vertical="center"/>
    </xf>
    <xf numFmtId="49" fontId="7" fillId="0" borderId="0" xfId="1507" applyNumberFormat="1" applyFont="1"/>
    <xf numFmtId="0" fontId="28" fillId="0" borderId="0" xfId="1507"/>
    <xf numFmtId="0" fontId="0" fillId="0" borderId="0" xfId="0"/>
    <xf numFmtId="0" fontId="28" fillId="0" borderId="0" xfId="1507"/>
    <xf numFmtId="49" fontId="11" fillId="0" borderId="3" xfId="1507" applyNumberFormat="1" applyFont="1" applyBorder="1" applyAlignment="1">
      <alignment horizontal="center" vertical="center"/>
    </xf>
    <xf numFmtId="49" fontId="147" fillId="0" borderId="0" xfId="1507" applyNumberFormat="1" applyFont="1" applyAlignment="1">
      <alignment horizontal="center" vertical="center"/>
    </xf>
    <xf numFmtId="0" fontId="150" fillId="0" borderId="0" xfId="0" applyFont="1" applyFill="1" applyAlignment="1">
      <alignment vertical="center"/>
    </xf>
    <xf numFmtId="178" fontId="77" fillId="0" borderId="3" xfId="1" applyNumberFormat="1" applyFont="1" applyBorder="1" applyAlignment="1">
      <alignment horizontal="center" vertical="center" wrapText="1"/>
    </xf>
    <xf numFmtId="4" fontId="138" fillId="0" borderId="3" xfId="1" applyNumberFormat="1" applyFont="1" applyBorder="1" applyAlignment="1">
      <alignment horizontal="right" vertical="center" wrapText="1"/>
    </xf>
    <xf numFmtId="0" fontId="122" fillId="0" borderId="0" xfId="1" applyFont="1" applyAlignment="1">
      <alignment vertical="center" wrapText="1"/>
    </xf>
    <xf numFmtId="0" fontId="101" fillId="0" borderId="0" xfId="1" applyFont="1"/>
    <xf numFmtId="164" fontId="139" fillId="0" borderId="3" xfId="0" applyNumberFormat="1" applyFont="1" applyBorder="1" applyAlignment="1">
      <alignment vertical="center"/>
    </xf>
    <xf numFmtId="0" fontId="73" fillId="0" borderId="0" xfId="1" applyFont="1" applyAlignment="1">
      <alignment vertical="center" wrapText="1"/>
    </xf>
    <xf numFmtId="0" fontId="14" fillId="0" borderId="0" xfId="1"/>
    <xf numFmtId="0" fontId="7" fillId="0" borderId="3" xfId="0" quotePrefix="1" applyFont="1" applyBorder="1" applyAlignment="1">
      <alignment vertical="center" wrapText="1"/>
    </xf>
    <xf numFmtId="0" fontId="76" fillId="0" borderId="0" xfId="1" applyFont="1" applyFill="1"/>
    <xf numFmtId="0" fontId="151" fillId="0" borderId="0" xfId="1" applyFont="1" applyFill="1"/>
    <xf numFmtId="0" fontId="76" fillId="0" borderId="3" xfId="1" applyFont="1" applyFill="1" applyBorder="1" applyAlignment="1">
      <alignment horizontal="center" vertical="center" wrapText="1"/>
    </xf>
    <xf numFmtId="164" fontId="109" fillId="0" borderId="3" xfId="0" applyNumberFormat="1" applyFont="1" applyFill="1" applyBorder="1" applyAlignment="1">
      <alignment vertical="center"/>
    </xf>
    <xf numFmtId="0" fontId="4" fillId="0" borderId="0" xfId="1" applyFont="1" applyFill="1" applyAlignment="1">
      <alignment horizontal="center" vertical="center" wrapText="1"/>
    </xf>
    <xf numFmtId="0" fontId="14" fillId="0" borderId="0" xfId="1" applyFont="1" applyFill="1"/>
    <xf numFmtId="0" fontId="8" fillId="0" borderId="0" xfId="1" applyFont="1"/>
    <xf numFmtId="0" fontId="125" fillId="0" borderId="0" xfId="1" applyFont="1"/>
    <xf numFmtId="0" fontId="88" fillId="0" borderId="3" xfId="0" quotePrefix="1" applyFont="1" applyFill="1" applyBorder="1" applyAlignment="1">
      <alignment vertical="center" wrapText="1"/>
    </xf>
    <xf numFmtId="0" fontId="78" fillId="0" borderId="3" xfId="2378" applyFont="1" applyBorder="1" applyAlignment="1">
      <alignment horizontal="center" vertical="center" wrapText="1"/>
    </xf>
    <xf numFmtId="0" fontId="79" fillId="0" borderId="3" xfId="2378" applyFont="1" applyBorder="1" applyAlignment="1">
      <alignment horizontal="center" vertical="center" wrapText="1"/>
    </xf>
    <xf numFmtId="49" fontId="78" fillId="0" borderId="3" xfId="2378" applyNumberFormat="1" applyFont="1" applyBorder="1" applyAlignment="1">
      <alignment horizontal="center" vertical="center" wrapText="1"/>
    </xf>
    <xf numFmtId="0" fontId="8" fillId="0" borderId="0" xfId="2378" applyFont="1" applyAlignment="1">
      <alignment horizontal="center" vertical="center" wrapText="1"/>
    </xf>
    <xf numFmtId="0" fontId="28" fillId="0" borderId="3" xfId="1507" applyFont="1" applyBorder="1"/>
    <xf numFmtId="0" fontId="7" fillId="0" borderId="0" xfId="0" applyFont="1"/>
    <xf numFmtId="0" fontId="153" fillId="0" borderId="0" xfId="1" applyFont="1" applyFill="1" applyAlignment="1">
      <alignment vertical="center"/>
    </xf>
    <xf numFmtId="0" fontId="7" fillId="0" borderId="0" xfId="1" applyFont="1"/>
    <xf numFmtId="0" fontId="4" fillId="0" borderId="0" xfId="1" applyFont="1" applyAlignment="1">
      <alignment horizontal="center" vertical="center" wrapText="1"/>
    </xf>
    <xf numFmtId="0" fontId="10" fillId="0" borderId="0" xfId="1" applyFont="1"/>
    <xf numFmtId="0" fontId="8" fillId="0" borderId="2" xfId="1" applyFont="1" applyBorder="1" applyAlignment="1">
      <alignment horizontal="right"/>
    </xf>
    <xf numFmtId="0" fontId="156" fillId="0" borderId="5" xfId="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157" fillId="0" borderId="3" xfId="1" applyFont="1" applyBorder="1" applyAlignment="1">
      <alignment horizontal="left" vertical="center" wrapText="1"/>
    </xf>
    <xf numFmtId="4" fontId="4" fillId="0" borderId="3" xfId="1" applyNumberFormat="1" applyFont="1" applyBorder="1" applyAlignment="1">
      <alignment horizontal="right" vertical="center"/>
    </xf>
    <xf numFmtId="49" fontId="10" fillId="0" borderId="3" xfId="1" applyNumberFormat="1" applyFont="1" applyBorder="1" applyAlignment="1">
      <alignment horizontal="center" vertical="center" wrapText="1"/>
    </xf>
    <xf numFmtId="0" fontId="10" fillId="0" borderId="3" xfId="1" applyFont="1" applyBorder="1" applyAlignment="1">
      <alignment horizontal="left" vertical="center" wrapText="1"/>
    </xf>
    <xf numFmtId="4" fontId="10" fillId="0" borderId="3" xfId="1" applyNumberFormat="1" applyFont="1" applyBorder="1" applyAlignment="1">
      <alignment horizontal="right" vertical="center"/>
    </xf>
    <xf numFmtId="164" fontId="9" fillId="0" borderId="3" xfId="0" applyNumberFormat="1" applyFont="1" applyBorder="1" applyAlignment="1">
      <alignment vertical="center"/>
    </xf>
    <xf numFmtId="4" fontId="4" fillId="0" borderId="8" xfId="1" applyNumberFormat="1" applyFont="1" applyBorder="1" applyAlignment="1">
      <alignment horizontal="right" vertical="center"/>
    </xf>
    <xf numFmtId="3" fontId="10" fillId="0" borderId="0" xfId="1" applyNumberFormat="1" applyFont="1"/>
    <xf numFmtId="3" fontId="158" fillId="0" borderId="0" xfId="1" applyNumberFormat="1" applyFont="1" applyAlignment="1">
      <alignment horizontal="right"/>
    </xf>
    <xf numFmtId="3" fontId="158" fillId="0" borderId="0" xfId="1" applyNumberFormat="1" applyFont="1" applyAlignment="1">
      <alignment vertical="center"/>
    </xf>
    <xf numFmtId="0" fontId="159" fillId="0" borderId="0" xfId="1" applyFont="1"/>
    <xf numFmtId="0" fontId="143" fillId="0" borderId="0" xfId="1" applyFont="1"/>
    <xf numFmtId="0" fontId="78" fillId="0" borderId="0" xfId="1" applyFont="1"/>
    <xf numFmtId="4" fontId="12" fillId="0" borderId="3" xfId="0" quotePrefix="1" applyNumberFormat="1" applyFont="1" applyBorder="1" applyAlignment="1">
      <alignment vertical="center" wrapText="1"/>
    </xf>
    <xf numFmtId="4" fontId="7" fillId="38" borderId="0" xfId="0" applyNumberFormat="1" applyFont="1" applyFill="1"/>
    <xf numFmtId="4" fontId="10" fillId="0" borderId="3" xfId="0" applyNumberFormat="1" applyFont="1" applyBorder="1" applyAlignment="1">
      <alignment horizontal="center" vertical="center" wrapText="1"/>
    </xf>
    <xf numFmtId="4" fontId="10" fillId="0" borderId="3" xfId="0" quotePrefix="1" applyNumberFormat="1" applyFont="1" applyBorder="1" applyAlignment="1">
      <alignment horizontal="center" vertical="center" wrapText="1"/>
    </xf>
    <xf numFmtId="4" fontId="105" fillId="0" borderId="3" xfId="0" applyNumberFormat="1" applyFont="1" applyBorder="1" applyAlignment="1">
      <alignment vertical="center" wrapText="1"/>
    </xf>
    <xf numFmtId="4" fontId="16" fillId="0" borderId="3" xfId="0" applyNumberFormat="1" applyFont="1" applyBorder="1" applyAlignment="1">
      <alignment horizontal="left" vertical="center" wrapText="1"/>
    </xf>
    <xf numFmtId="0" fontId="0" fillId="0" borderId="3" xfId="0" quotePrefix="1" applyBorder="1" applyAlignment="1">
      <alignment vertical="center" wrapText="1"/>
    </xf>
    <xf numFmtId="0" fontId="160" fillId="0" borderId="0" xfId="1" applyFont="1"/>
    <xf numFmtId="177" fontId="8" fillId="0" borderId="3" xfId="0" applyNumberFormat="1" applyFont="1" applyBorder="1" applyAlignment="1">
      <alignment vertical="center"/>
    </xf>
    <xf numFmtId="0" fontId="10" fillId="0" borderId="3" xfId="0" applyFont="1" applyFill="1" applyBorder="1" applyAlignment="1">
      <alignment horizontal="right" vertical="center"/>
    </xf>
    <xf numFmtId="0" fontId="16" fillId="0" borderId="3" xfId="0" applyFont="1" applyFill="1" applyBorder="1" applyAlignment="1">
      <alignment vertical="center" wrapText="1"/>
    </xf>
    <xf numFmtId="0" fontId="10" fillId="0" borderId="3" xfId="0" applyFont="1" applyFill="1" applyBorder="1" applyAlignment="1">
      <alignment horizontal="center" vertical="center"/>
    </xf>
    <xf numFmtId="0" fontId="10" fillId="0" borderId="3" xfId="0" applyFont="1" applyBorder="1" applyAlignment="1">
      <alignment horizontal="center" vertical="center"/>
    </xf>
    <xf numFmtId="4" fontId="10" fillId="0" borderId="3" xfId="1" applyNumberFormat="1" applyFont="1" applyBorder="1" applyAlignment="1">
      <alignment horizontal="right" vertical="center" wrapText="1"/>
    </xf>
    <xf numFmtId="0" fontId="109" fillId="0" borderId="0" xfId="1" applyFont="1"/>
    <xf numFmtId="0" fontId="161" fillId="0" borderId="0" xfId="1" applyFont="1"/>
    <xf numFmtId="0" fontId="0" fillId="0" borderId="0" xfId="0"/>
    <xf numFmtId="4" fontId="10" fillId="0" borderId="3" xfId="1" applyNumberFormat="1" applyFont="1" applyFill="1" applyBorder="1" applyAlignment="1">
      <alignment horizontal="right" vertical="center"/>
    </xf>
    <xf numFmtId="0" fontId="7" fillId="0" borderId="3" xfId="1507" quotePrefix="1" applyFont="1" applyBorder="1" applyAlignment="1">
      <alignment horizontal="center" vertical="center" wrapText="1"/>
    </xf>
    <xf numFmtId="0" fontId="28" fillId="0" borderId="0" xfId="1507"/>
    <xf numFmtId="4" fontId="9" fillId="0" borderId="3" xfId="1507" applyNumberFormat="1" applyFont="1" applyBorder="1" applyAlignment="1">
      <alignment horizontal="right" vertical="center"/>
    </xf>
    <xf numFmtId="4" fontId="9" fillId="0" borderId="3" xfId="1507" applyNumberFormat="1" applyFont="1" applyBorder="1" applyAlignment="1">
      <alignment horizontal="center" vertical="center"/>
    </xf>
    <xf numFmtId="0" fontId="9" fillId="0" borderId="3" xfId="1507" applyFont="1" applyBorder="1" applyAlignment="1">
      <alignment horizontal="center" vertical="center" wrapText="1"/>
    </xf>
    <xf numFmtId="4" fontId="8" fillId="0" borderId="3" xfId="1507" applyNumberFormat="1" applyFont="1" applyBorder="1" applyAlignment="1">
      <alignment horizontal="right" vertical="center"/>
    </xf>
    <xf numFmtId="4" fontId="8" fillId="0" borderId="3" xfId="1507" applyNumberFormat="1" applyFont="1" applyBorder="1" applyAlignment="1">
      <alignment horizontal="center" vertical="center"/>
    </xf>
    <xf numFmtId="0" fontId="8" fillId="0" borderId="3" xfId="1507" applyFont="1" applyBorder="1" applyAlignment="1">
      <alignment horizontal="center" vertical="center" wrapText="1"/>
    </xf>
    <xf numFmtId="0" fontId="0" fillId="0" borderId="0" xfId="0"/>
    <xf numFmtId="0" fontId="9" fillId="0" borderId="3" xfId="1507" applyFont="1" applyFill="1" applyBorder="1" applyAlignment="1">
      <alignment horizontal="center" vertical="center" wrapText="1"/>
    </xf>
    <xf numFmtId="0" fontId="8" fillId="0" borderId="3" xfId="1507" applyFont="1" applyFill="1" applyBorder="1" applyAlignment="1">
      <alignment horizontal="center" vertical="center" wrapText="1"/>
    </xf>
    <xf numFmtId="49" fontId="9" fillId="0" borderId="3" xfId="1507" applyNumberFormat="1" applyFont="1" applyBorder="1" applyAlignment="1">
      <alignment horizontal="center" vertical="center"/>
    </xf>
    <xf numFmtId="49" fontId="8" fillId="0" borderId="3" xfId="1507" applyNumberFormat="1" applyFont="1" applyBorder="1" applyAlignment="1">
      <alignment horizontal="center" vertical="center"/>
    </xf>
    <xf numFmtId="0" fontId="28" fillId="0" borderId="0" xfId="1507"/>
    <xf numFmtId="0" fontId="8" fillId="0" borderId="3" xfId="1507" quotePrefix="1" applyFont="1" applyBorder="1" applyAlignment="1">
      <alignment horizontal="center" vertical="center" wrapText="1"/>
    </xf>
    <xf numFmtId="0" fontId="7" fillId="0" borderId="3" xfId="0" applyFont="1" applyFill="1" applyBorder="1" applyAlignment="1">
      <alignment horizontal="center" vertical="center" wrapText="1"/>
    </xf>
    <xf numFmtId="0" fontId="76" fillId="0" borderId="2" xfId="0" applyFont="1" applyFill="1" applyBorder="1" applyAlignment="1">
      <alignment horizontal="center" vertical="top"/>
    </xf>
    <xf numFmtId="0" fontId="10" fillId="0" borderId="0" xfId="1" applyFont="1" applyAlignment="1">
      <alignment horizontal="left" vertical="center" wrapText="1"/>
    </xf>
    <xf numFmtId="0" fontId="13" fillId="0" borderId="6" xfId="1" applyFont="1" applyBorder="1" applyAlignment="1">
      <alignment horizontal="center" vertical="center" wrapText="1"/>
    </xf>
    <xf numFmtId="0" fontId="8" fillId="0" borderId="0" xfId="1" applyFont="1" applyAlignment="1">
      <alignment horizontal="right" wrapText="1"/>
    </xf>
    <xf numFmtId="0" fontId="8" fillId="0" borderId="0" xfId="1" applyFont="1" applyAlignment="1">
      <alignment horizontal="right"/>
    </xf>
    <xf numFmtId="0" fontId="10" fillId="0" borderId="0" xfId="1" applyFont="1" applyAlignment="1">
      <alignment horizontal="left" wrapText="1"/>
    </xf>
    <xf numFmtId="49" fontId="78" fillId="0" borderId="3" xfId="2378" applyNumberFormat="1" applyFont="1" applyBorder="1" applyAlignment="1">
      <alignment horizontal="center" vertical="center" wrapText="1"/>
    </xf>
    <xf numFmtId="0" fontId="78" fillId="0" borderId="3" xfId="2378" applyFont="1" applyBorder="1" applyAlignment="1">
      <alignment horizontal="center" vertical="center" wrapText="1"/>
    </xf>
    <xf numFmtId="0" fontId="79" fillId="0" borderId="3" xfId="2378" applyFont="1" applyBorder="1" applyAlignment="1">
      <alignment horizontal="center" vertical="center" wrapText="1"/>
    </xf>
    <xf numFmtId="0" fontId="28" fillId="0" borderId="3" xfId="1507" applyBorder="1"/>
    <xf numFmtId="0" fontId="8" fillId="0" borderId="0" xfId="2024" applyFont="1" applyAlignment="1">
      <alignment horizontal="right" wrapText="1"/>
    </xf>
    <xf numFmtId="0" fontId="104" fillId="0" borderId="0" xfId="1" applyFont="1" applyFill="1" applyAlignment="1">
      <alignment horizontal="center"/>
    </xf>
    <xf numFmtId="49" fontId="102" fillId="0" borderId="0" xfId="1" applyNumberFormat="1" applyFont="1" applyFill="1" applyAlignment="1">
      <alignment horizontal="center"/>
    </xf>
    <xf numFmtId="0" fontId="90" fillId="0" borderId="0" xfId="1" applyFont="1" applyFill="1" applyAlignment="1">
      <alignment horizontal="center" vertical="top"/>
    </xf>
    <xf numFmtId="0" fontId="90" fillId="0" borderId="3"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113" fillId="0" borderId="0" xfId="1" applyFont="1" applyFill="1" applyAlignment="1">
      <alignment horizontal="center" wrapText="1"/>
    </xf>
    <xf numFmtId="0" fontId="114" fillId="0" borderId="0" xfId="1" applyFont="1" applyFill="1" applyAlignment="1">
      <alignment horizontal="center" wrapText="1"/>
    </xf>
    <xf numFmtId="0" fontId="117" fillId="0" borderId="0" xfId="2024" applyFont="1" applyFill="1" applyAlignment="1">
      <alignment horizontal="right" vertical="center" wrapText="1"/>
    </xf>
    <xf numFmtId="0" fontId="119" fillId="0" borderId="0" xfId="1" applyFont="1" applyFill="1" applyAlignment="1">
      <alignment horizontal="right" wrapText="1"/>
    </xf>
    <xf numFmtId="0" fontId="5" fillId="0" borderId="0" xfId="1" applyFont="1" applyFill="1" applyAlignment="1">
      <alignment horizontal="center" wrapText="1"/>
    </xf>
    <xf numFmtId="49" fontId="72" fillId="0" borderId="0" xfId="1" quotePrefix="1" applyNumberFormat="1" applyFont="1" applyFill="1" applyAlignment="1">
      <alignment horizontal="center"/>
    </xf>
    <xf numFmtId="0" fontId="7" fillId="0" borderId="0" xfId="1" applyFont="1" applyFill="1" applyAlignment="1">
      <alignment horizontal="center" vertical="top"/>
    </xf>
    <xf numFmtId="0" fontId="80" fillId="0" borderId="3" xfId="1" applyFont="1" applyFill="1" applyBorder="1" applyAlignment="1">
      <alignment horizontal="center" vertical="center" wrapText="1"/>
    </xf>
    <xf numFmtId="0" fontId="80" fillId="0" borderId="4" xfId="1" applyFont="1" applyFill="1" applyBorder="1" applyAlignment="1">
      <alignment horizontal="center" vertical="center" wrapText="1"/>
    </xf>
    <xf numFmtId="0" fontId="80" fillId="0" borderId="6" xfId="1" applyFont="1" applyFill="1" applyBorder="1" applyAlignment="1">
      <alignment horizontal="center" vertical="center" wrapText="1"/>
    </xf>
    <xf numFmtId="0" fontId="80" fillId="0" borderId="1" xfId="1" applyFont="1" applyFill="1" applyBorder="1" applyAlignment="1">
      <alignment horizontal="center" vertical="center" wrapText="1"/>
    </xf>
    <xf numFmtId="0" fontId="80" fillId="0" borderId="8" xfId="1" applyFont="1" applyFill="1" applyBorder="1" applyAlignment="1">
      <alignment horizontal="center" vertical="center" wrapText="1"/>
    </xf>
    <xf numFmtId="0" fontId="8" fillId="0" borderId="0" xfId="0" applyFont="1" applyFill="1" applyAlignment="1">
      <alignment horizontal="right" wrapText="1"/>
    </xf>
    <xf numFmtId="0" fontId="8" fillId="0" borderId="0" xfId="0" applyFont="1" applyFill="1" applyAlignment="1">
      <alignment horizontal="right"/>
    </xf>
    <xf numFmtId="0" fontId="5" fillId="0" borderId="0" xfId="0" applyFont="1" applyFill="1" applyAlignment="1">
      <alignment horizontal="center" wrapText="1"/>
    </xf>
    <xf numFmtId="0" fontId="72" fillId="0" borderId="0" xfId="0" quotePrefix="1" applyFont="1" applyFill="1" applyAlignment="1">
      <alignment horizontal="center"/>
    </xf>
    <xf numFmtId="0" fontId="7" fillId="0" borderId="0" xfId="0" applyFont="1" applyFill="1" applyAlignment="1">
      <alignment horizontal="center" vertical="top"/>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8" fillId="0" borderId="3" xfId="0" applyFont="1" applyFill="1" applyBorder="1" applyAlignment="1">
      <alignment horizontal="center" vertical="center" wrapText="1"/>
    </xf>
    <xf numFmtId="0" fontId="79" fillId="0" borderId="3" xfId="0" applyFont="1" applyFill="1" applyBorder="1" applyAlignment="1">
      <alignment horizontal="center" vertical="center" wrapText="1"/>
    </xf>
    <xf numFmtId="0" fontId="76" fillId="0" borderId="4" xfId="0" applyFont="1" applyFill="1" applyBorder="1" applyAlignment="1">
      <alignment horizontal="center" vertical="center" wrapText="1"/>
    </xf>
    <xf numFmtId="0" fontId="76" fillId="0" borderId="5" xfId="0" applyFont="1" applyFill="1" applyBorder="1" applyAlignment="1">
      <alignment horizontal="center" vertical="center" wrapText="1"/>
    </xf>
    <xf numFmtId="0" fontId="76" fillId="0" borderId="6" xfId="0" applyFont="1" applyFill="1" applyBorder="1" applyAlignment="1">
      <alignment horizontal="center" vertical="center" wrapText="1"/>
    </xf>
    <xf numFmtId="4" fontId="9" fillId="0" borderId="1" xfId="0" quotePrefix="1" applyNumberFormat="1" applyFont="1" applyBorder="1" applyAlignment="1">
      <alignment horizontal="left" vertical="center" wrapText="1"/>
    </xf>
    <xf numFmtId="4" fontId="9" fillId="0" borderId="7" xfId="0" quotePrefix="1" applyNumberFormat="1" applyFont="1" applyBorder="1" applyAlignment="1">
      <alignment horizontal="left" vertical="center" wrapText="1"/>
    </xf>
    <xf numFmtId="4" fontId="9" fillId="0" borderId="8" xfId="0" quotePrefix="1" applyNumberFormat="1" applyFont="1" applyBorder="1" applyAlignment="1">
      <alignment horizontal="left" vertical="center" wrapText="1"/>
    </xf>
    <xf numFmtId="4" fontId="9" fillId="0" borderId="1" xfId="0" quotePrefix="1" applyNumberFormat="1" applyFont="1" applyFill="1" applyBorder="1" applyAlignment="1">
      <alignment horizontal="center" vertical="center" wrapText="1"/>
    </xf>
    <xf numFmtId="4" fontId="9" fillId="0" borderId="7" xfId="0" quotePrefix="1" applyNumberFormat="1" applyFont="1" applyFill="1" applyBorder="1" applyAlignment="1">
      <alignment horizontal="center" vertical="center" wrapText="1"/>
    </xf>
    <xf numFmtId="4" fontId="9" fillId="0" borderId="8" xfId="0" quotePrefix="1" applyNumberFormat="1" applyFont="1" applyFill="1" applyBorder="1" applyAlignment="1">
      <alignment horizontal="center" vertical="center" wrapText="1"/>
    </xf>
    <xf numFmtId="4" fontId="12" fillId="0" borderId="1" xfId="0" quotePrefix="1" applyNumberFormat="1" applyFont="1" applyFill="1" applyBorder="1" applyAlignment="1">
      <alignment horizontal="left" vertical="center" wrapText="1"/>
    </xf>
    <xf numFmtId="4" fontId="12" fillId="0" borderId="7" xfId="0" quotePrefix="1" applyNumberFormat="1" applyFont="1" applyFill="1" applyBorder="1" applyAlignment="1">
      <alignment horizontal="left" vertical="center" wrapText="1"/>
    </xf>
    <xf numFmtId="4" fontId="12" fillId="0" borderId="8" xfId="0" quotePrefix="1" applyNumberFormat="1" applyFont="1" applyFill="1" applyBorder="1" applyAlignment="1">
      <alignment horizontal="left" vertical="center" wrapText="1"/>
    </xf>
    <xf numFmtId="4" fontId="9" fillId="0" borderId="1" xfId="0" applyNumberFormat="1" applyFont="1" applyFill="1" applyBorder="1" applyAlignment="1">
      <alignment horizontal="left" vertical="center" wrapText="1"/>
    </xf>
    <xf numFmtId="4" fontId="9" fillId="0" borderId="7" xfId="0" quotePrefix="1" applyNumberFormat="1" applyFont="1" applyFill="1" applyBorder="1" applyAlignment="1">
      <alignment horizontal="left" vertical="center" wrapText="1"/>
    </xf>
    <xf numFmtId="4" fontId="9" fillId="0" borderId="8" xfId="0" quotePrefix="1" applyNumberFormat="1" applyFont="1" applyFill="1" applyBorder="1" applyAlignment="1">
      <alignment horizontal="left" vertical="center" wrapText="1"/>
    </xf>
    <xf numFmtId="4" fontId="9" fillId="0" borderId="1" xfId="0" quotePrefix="1" applyNumberFormat="1" applyFont="1" applyFill="1" applyBorder="1" applyAlignment="1">
      <alignment horizontal="left" vertical="center" wrapText="1"/>
    </xf>
    <xf numFmtId="4" fontId="149" fillId="0" borderId="1" xfId="0" applyNumberFormat="1" applyFont="1" applyBorder="1" applyAlignment="1">
      <alignment horizontal="left" vertical="center" wrapText="1"/>
    </xf>
    <xf numFmtId="4" fontId="149" fillId="0" borderId="7" xfId="0" quotePrefix="1" applyNumberFormat="1" applyFont="1" applyBorder="1" applyAlignment="1">
      <alignment horizontal="left" vertical="center" wrapText="1"/>
    </xf>
    <xf numFmtId="4" fontId="149" fillId="0" borderId="8" xfId="0" quotePrefix="1" applyNumberFormat="1" applyFont="1" applyBorder="1" applyAlignment="1">
      <alignment horizontal="left" vertical="center" wrapText="1"/>
    </xf>
    <xf numFmtId="4" fontId="149" fillId="0" borderId="1" xfId="0" applyNumberFormat="1" applyFont="1" applyFill="1" applyBorder="1" applyAlignment="1">
      <alignment horizontal="left" vertical="center" wrapText="1"/>
    </xf>
    <xf numFmtId="4" fontId="149" fillId="0" borderId="7" xfId="0" quotePrefix="1" applyNumberFormat="1" applyFont="1" applyFill="1" applyBorder="1" applyAlignment="1">
      <alignment horizontal="left" vertical="center" wrapText="1"/>
    </xf>
    <xf numFmtId="4" fontId="149" fillId="0" borderId="8" xfId="0" quotePrefix="1" applyNumberFormat="1" applyFont="1" applyFill="1" applyBorder="1" applyAlignment="1">
      <alignment horizontal="left" vertical="center" wrapText="1"/>
    </xf>
    <xf numFmtId="4" fontId="12" fillId="0" borderId="1" xfId="0" applyNumberFormat="1" applyFont="1" applyBorder="1" applyAlignment="1">
      <alignment horizontal="left" vertical="center" wrapText="1"/>
    </xf>
    <xf numFmtId="4" fontId="12" fillId="0" borderId="7" xfId="0" quotePrefix="1" applyNumberFormat="1" applyFont="1" applyBorder="1" applyAlignment="1">
      <alignment horizontal="left" vertical="center" wrapText="1"/>
    </xf>
    <xf numFmtId="4" fontId="12" fillId="0" borderId="8" xfId="0" quotePrefix="1" applyNumberFormat="1" applyFont="1" applyBorder="1" applyAlignment="1">
      <alignment horizontal="left" vertical="center" wrapText="1"/>
    </xf>
    <xf numFmtId="0" fontId="76" fillId="0" borderId="2" xfId="0" applyFont="1" applyFill="1" applyBorder="1" applyAlignment="1">
      <alignment horizontal="center" vertical="top"/>
    </xf>
    <xf numFmtId="0" fontId="7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4" fillId="0" borderId="0" xfId="0" applyFont="1" applyFill="1" applyAlignment="1">
      <alignment horizontal="center" wrapText="1"/>
    </xf>
    <xf numFmtId="0" fontId="8" fillId="0" borderId="0" xfId="0" applyFont="1" applyFill="1" applyAlignment="1">
      <alignment horizontal="center" vertical="top" wrapText="1"/>
    </xf>
    <xf numFmtId="0" fontId="5" fillId="0" borderId="1"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10" fillId="0" borderId="0" xfId="1" applyFont="1" applyAlignment="1">
      <alignment horizontal="left" vertical="center" wrapText="1"/>
    </xf>
    <xf numFmtId="0" fontId="5" fillId="0" borderId="0" xfId="1" applyFont="1" applyAlignment="1">
      <alignment horizontal="center"/>
    </xf>
    <xf numFmtId="0" fontId="5" fillId="0" borderId="0" xfId="1" applyFont="1" applyAlignment="1">
      <alignment horizontal="center" wrapText="1"/>
    </xf>
    <xf numFmtId="0" fontId="82" fillId="0" borderId="0" xfId="1" applyFont="1" applyAlignment="1">
      <alignment horizontal="center" wrapText="1"/>
    </xf>
    <xf numFmtId="0" fontId="8"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8" xfId="1" applyFont="1" applyBorder="1" applyAlignment="1">
      <alignment horizontal="center" vertical="center" wrapText="1"/>
    </xf>
    <xf numFmtId="0" fontId="8" fillId="0" borderId="4" xfId="1" applyFont="1" applyBorder="1" applyAlignment="1">
      <alignment horizontal="center" vertical="center" wrapText="1"/>
    </xf>
    <xf numFmtId="0" fontId="8" fillId="0" borderId="6" xfId="1" applyFont="1" applyBorder="1" applyAlignment="1">
      <alignment horizontal="center" vertical="center" wrapText="1"/>
    </xf>
    <xf numFmtId="0" fontId="13" fillId="0" borderId="5" xfId="1" applyFont="1" applyBorder="1" applyAlignment="1">
      <alignment horizontal="center" vertical="center" wrapText="1"/>
    </xf>
    <xf numFmtId="49" fontId="8" fillId="0" borderId="4" xfId="1" applyNumberFormat="1" applyFont="1" applyBorder="1" applyAlignment="1">
      <alignment horizontal="center"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center" vertical="center" wrapText="1"/>
    </xf>
    <xf numFmtId="0" fontId="8" fillId="0" borderId="5"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Alignment="1">
      <alignment horizontal="right" wrapText="1"/>
    </xf>
    <xf numFmtId="0" fontId="8" fillId="0" borderId="0" xfId="1" applyFont="1" applyAlignment="1">
      <alignment horizontal="right"/>
    </xf>
    <xf numFmtId="0" fontId="10" fillId="0" borderId="0" xfId="1" applyFont="1" applyAlignment="1">
      <alignment horizontal="left" wrapText="1"/>
    </xf>
    <xf numFmtId="49" fontId="154" fillId="0" borderId="0" xfId="1" applyNumberFormat="1" applyFont="1" applyAlignment="1">
      <alignment horizontal="center"/>
    </xf>
    <xf numFmtId="49" fontId="8" fillId="0" borderId="0" xfId="1" applyNumberFormat="1" applyFont="1" applyAlignment="1">
      <alignment horizontal="center" vertical="top"/>
    </xf>
    <xf numFmtId="49" fontId="155" fillId="0" borderId="0" xfId="1" applyNumberFormat="1" applyFont="1" applyAlignment="1">
      <alignment horizontal="center" vertical="top"/>
    </xf>
    <xf numFmtId="0" fontId="8" fillId="0" borderId="2" xfId="1" applyFont="1" applyBorder="1" applyAlignment="1">
      <alignment horizontal="center" vertical="top"/>
    </xf>
    <xf numFmtId="0" fontId="80" fillId="0" borderId="7" xfId="1" applyFont="1" applyFill="1" applyBorder="1" applyAlignment="1">
      <alignment horizontal="center" vertical="center" wrapText="1"/>
    </xf>
    <xf numFmtId="0" fontId="74" fillId="0" borderId="1" xfId="1" applyFont="1" applyFill="1" applyBorder="1" applyAlignment="1">
      <alignment horizontal="center" vertical="center" wrapText="1"/>
    </xf>
    <xf numFmtId="0" fontId="74" fillId="0" borderId="7" xfId="1" applyFont="1" applyFill="1" applyBorder="1" applyAlignment="1">
      <alignment horizontal="center" vertical="center" wrapText="1"/>
    </xf>
    <xf numFmtId="0" fontId="16" fillId="0" borderId="1" xfId="2372" applyFont="1" applyBorder="1" applyAlignment="1">
      <alignment horizontal="left" vertical="center" wrapText="1"/>
    </xf>
    <xf numFmtId="0" fontId="16" fillId="0" borderId="7" xfId="2372" applyFont="1" applyBorder="1" applyAlignment="1">
      <alignment horizontal="left" vertical="center" wrapText="1"/>
    </xf>
    <xf numFmtId="0" fontId="16" fillId="0" borderId="8" xfId="2372" applyFont="1" applyBorder="1" applyAlignment="1">
      <alignment horizontal="left" vertical="center" wrapText="1"/>
    </xf>
    <xf numFmtId="0" fontId="100" fillId="0" borderId="1" xfId="1" applyFont="1" applyFill="1" applyBorder="1" applyAlignment="1">
      <alignment horizontal="center" vertical="center" wrapText="1"/>
    </xf>
    <xf numFmtId="0" fontId="100" fillId="0" borderId="7" xfId="1" applyFont="1" applyFill="1" applyBorder="1" applyAlignment="1">
      <alignment horizontal="center" vertical="center" wrapText="1"/>
    </xf>
    <xf numFmtId="0" fontId="100" fillId="0" borderId="8" xfId="1" applyFont="1" applyFill="1" applyBorder="1" applyAlignment="1">
      <alignment horizontal="center" vertical="center" wrapText="1"/>
    </xf>
    <xf numFmtId="0" fontId="8" fillId="0" borderId="0" xfId="1" applyFont="1" applyFill="1" applyAlignment="1">
      <alignment horizontal="right" wrapText="1"/>
    </xf>
    <xf numFmtId="49" fontId="72" fillId="0" borderId="0" xfId="1" applyNumberFormat="1" applyFont="1" applyFill="1" applyAlignment="1">
      <alignment horizontal="center"/>
    </xf>
    <xf numFmtId="0" fontId="13" fillId="0" borderId="0" xfId="1" applyFont="1" applyFill="1" applyAlignment="1">
      <alignment horizontal="center" vertical="top"/>
    </xf>
    <xf numFmtId="0" fontId="74" fillId="0" borderId="0" xfId="1" applyFont="1" applyFill="1" applyAlignment="1">
      <alignment horizontal="center" wrapText="1"/>
    </xf>
    <xf numFmtId="0" fontId="86" fillId="39" borderId="1" xfId="0" applyFont="1" applyFill="1" applyBorder="1" applyAlignment="1">
      <alignment horizontal="left" vertical="center" wrapText="1"/>
    </xf>
    <xf numFmtId="0" fontId="86" fillId="39" borderId="7" xfId="0" applyFont="1" applyFill="1" applyBorder="1" applyAlignment="1">
      <alignment horizontal="left" vertical="center" wrapText="1"/>
    </xf>
    <xf numFmtId="0" fontId="86" fillId="39" borderId="8"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98" fillId="0" borderId="1" xfId="1" applyFont="1" applyFill="1" applyBorder="1" applyAlignment="1">
      <alignment horizontal="left" vertical="center" wrapText="1"/>
    </xf>
    <xf numFmtId="0" fontId="98" fillId="0" borderId="7" xfId="1" applyFont="1" applyFill="1" applyBorder="1" applyAlignment="1">
      <alignment horizontal="left" vertical="center" wrapText="1"/>
    </xf>
    <xf numFmtId="0" fontId="98" fillId="0" borderId="8" xfId="1" applyFont="1" applyFill="1" applyBorder="1" applyAlignment="1">
      <alignment horizontal="left" vertical="center" wrapText="1"/>
    </xf>
    <xf numFmtId="0" fontId="16" fillId="0" borderId="1" xfId="2372" applyFont="1" applyFill="1" applyBorder="1" applyAlignment="1">
      <alignment horizontal="left" vertical="center" wrapText="1"/>
    </xf>
    <xf numFmtId="0" fontId="16" fillId="0" borderId="7" xfId="2372" applyFont="1" applyFill="1" applyBorder="1" applyAlignment="1">
      <alignment horizontal="left" vertical="center" wrapText="1"/>
    </xf>
    <xf numFmtId="0" fontId="16" fillId="0" borderId="8" xfId="2372" applyFont="1" applyFill="1" applyBorder="1" applyAlignment="1">
      <alignment horizontal="left" vertical="center" wrapText="1"/>
    </xf>
    <xf numFmtId="0" fontId="75" fillId="0" borderId="1" xfId="1" applyFont="1" applyFill="1" applyBorder="1" applyAlignment="1">
      <alignment horizontal="center" vertical="center" wrapText="1"/>
    </xf>
    <xf numFmtId="0" fontId="75" fillId="0" borderId="7" xfId="1" applyFont="1" applyFill="1" applyBorder="1" applyAlignment="1">
      <alignment horizontal="center" vertical="center" wrapText="1"/>
    </xf>
    <xf numFmtId="0" fontId="75" fillId="0" borderId="8" xfId="1" applyFont="1" applyFill="1" applyBorder="1" applyAlignment="1">
      <alignment horizontal="center" vertical="center" wrapText="1"/>
    </xf>
    <xf numFmtId="0" fontId="112" fillId="0" borderId="1" xfId="1" applyFont="1" applyFill="1" applyBorder="1" applyAlignment="1">
      <alignment horizontal="left" vertical="center" wrapText="1"/>
    </xf>
    <xf numFmtId="0" fontId="112" fillId="0" borderId="7" xfId="1" applyFont="1" applyFill="1" applyBorder="1" applyAlignment="1">
      <alignment horizontal="left" vertical="center" wrapText="1"/>
    </xf>
    <xf numFmtId="0" fontId="112" fillId="0" borderId="8" xfId="1" applyFont="1" applyFill="1" applyBorder="1" applyAlignment="1">
      <alignment horizontal="left" vertical="center" wrapText="1"/>
    </xf>
    <xf numFmtId="0" fontId="111" fillId="0" borderId="4" xfId="1" applyFont="1" applyFill="1" applyBorder="1" applyAlignment="1">
      <alignment horizontal="center" vertical="center" wrapText="1"/>
    </xf>
    <xf numFmtId="0" fontId="111" fillId="0" borderId="5" xfId="1" applyFont="1" applyFill="1" applyBorder="1" applyAlignment="1">
      <alignment horizontal="center" vertical="center" wrapText="1"/>
    </xf>
    <xf numFmtId="0" fontId="111" fillId="0" borderId="6" xfId="1" applyFont="1" applyFill="1" applyBorder="1" applyAlignment="1">
      <alignment horizontal="center" vertical="center" wrapText="1"/>
    </xf>
    <xf numFmtId="0" fontId="100" fillId="0" borderId="21" xfId="1" applyFont="1" applyFill="1" applyBorder="1" applyAlignment="1">
      <alignment horizontal="center" vertical="center" wrapText="1"/>
    </xf>
    <xf numFmtId="0" fontId="100" fillId="0" borderId="22" xfId="1" applyFont="1" applyFill="1" applyBorder="1" applyAlignment="1">
      <alignment horizontal="center" vertical="center" wrapText="1"/>
    </xf>
    <xf numFmtId="0" fontId="100" fillId="0" borderId="23" xfId="1" applyFont="1" applyFill="1" applyBorder="1" applyAlignment="1">
      <alignment horizontal="center" vertical="center" wrapText="1"/>
    </xf>
    <xf numFmtId="0" fontId="100" fillId="0" borderId="24" xfId="1" applyFont="1" applyFill="1" applyBorder="1" applyAlignment="1">
      <alignment horizontal="center" vertical="center" wrapText="1"/>
    </xf>
    <xf numFmtId="0" fontId="100" fillId="0" borderId="0" xfId="1" applyFont="1" applyFill="1" applyAlignment="1">
      <alignment horizontal="center" vertical="center" wrapText="1"/>
    </xf>
    <xf numFmtId="0" fontId="100" fillId="0" borderId="26" xfId="1" applyFont="1" applyFill="1" applyBorder="1" applyAlignment="1">
      <alignment horizontal="center" vertical="center" wrapText="1"/>
    </xf>
    <xf numFmtId="0" fontId="100" fillId="0" borderId="27" xfId="1" applyFont="1" applyFill="1" applyBorder="1" applyAlignment="1">
      <alignment horizontal="center" vertical="center" wrapText="1"/>
    </xf>
    <xf numFmtId="0" fontId="100" fillId="0" borderId="2" xfId="1" applyFont="1" applyFill="1" applyBorder="1" applyAlignment="1">
      <alignment horizontal="center" vertical="center" wrapText="1"/>
    </xf>
    <xf numFmtId="0" fontId="100" fillId="0" borderId="25" xfId="1" applyFont="1" applyFill="1" applyBorder="1" applyAlignment="1">
      <alignment horizontal="center" vertical="center" wrapText="1"/>
    </xf>
    <xf numFmtId="0" fontId="100" fillId="0" borderId="4" xfId="1" applyFont="1" applyFill="1" applyBorder="1" applyAlignment="1">
      <alignment horizontal="center" vertical="center" wrapText="1"/>
    </xf>
    <xf numFmtId="0" fontId="100" fillId="0" borderId="5" xfId="1" applyFont="1" applyFill="1" applyBorder="1" applyAlignment="1">
      <alignment horizontal="center" vertical="center" wrapText="1"/>
    </xf>
    <xf numFmtId="0" fontId="100" fillId="0" borderId="6" xfId="1"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22" fillId="0" borderId="0" xfId="1" applyFont="1" applyBorder="1" applyAlignment="1">
      <alignment horizontal="center"/>
    </xf>
    <xf numFmtId="0" fontId="122" fillId="0" borderId="0" xfId="1" applyFont="1" applyAlignment="1">
      <alignment horizontal="center" wrapText="1"/>
    </xf>
    <xf numFmtId="4" fontId="76" fillId="0" borderId="0" xfId="2378" applyNumberFormat="1" applyFont="1" applyAlignment="1">
      <alignment horizontal="right" vertical="center" wrapText="1"/>
    </xf>
    <xf numFmtId="0" fontId="9" fillId="0" borderId="0" xfId="2378" applyFont="1" applyAlignment="1">
      <alignment horizontal="center" vertical="center" wrapText="1"/>
    </xf>
    <xf numFmtId="0" fontId="141" fillId="0" borderId="0" xfId="2378" quotePrefix="1" applyFont="1" applyAlignment="1">
      <alignment horizontal="center" vertical="center" wrapText="1"/>
    </xf>
    <xf numFmtId="0" fontId="78" fillId="0" borderId="0" xfId="2378" applyFont="1" applyAlignment="1">
      <alignment horizontal="center" vertical="center"/>
    </xf>
    <xf numFmtId="49" fontId="78" fillId="0" borderId="3" xfId="2378" applyNumberFormat="1" applyFont="1" applyBorder="1" applyAlignment="1">
      <alignment horizontal="center" vertical="center" wrapText="1"/>
    </xf>
    <xf numFmtId="0" fontId="78" fillId="0" borderId="3" xfId="2378" applyFont="1" applyBorder="1" applyAlignment="1">
      <alignment horizontal="center" vertical="center" wrapText="1"/>
    </xf>
    <xf numFmtId="0" fontId="79" fillId="0" borderId="3" xfId="2378" applyFont="1" applyBorder="1" applyAlignment="1">
      <alignment horizontal="center" vertical="center" wrapText="1"/>
    </xf>
    <xf numFmtId="4" fontId="78" fillId="0" borderId="1" xfId="2378" applyNumberFormat="1" applyFont="1" applyBorder="1" applyAlignment="1">
      <alignment horizontal="center" vertical="center" wrapText="1"/>
    </xf>
    <xf numFmtId="4" fontId="78" fillId="0" borderId="7" xfId="2378" applyNumberFormat="1" applyFont="1" applyBorder="1" applyAlignment="1">
      <alignment horizontal="center" vertical="center" wrapText="1"/>
    </xf>
    <xf numFmtId="4" fontId="78" fillId="0" borderId="8" xfId="2378" applyNumberFormat="1" applyFont="1" applyBorder="1" applyAlignment="1">
      <alignment horizontal="center" vertical="center" wrapText="1"/>
    </xf>
    <xf numFmtId="0" fontId="122" fillId="0" borderId="22" xfId="1" applyFont="1" applyBorder="1" applyAlignment="1">
      <alignment horizontal="center"/>
    </xf>
    <xf numFmtId="0" fontId="122" fillId="0" borderId="0" xfId="1" applyFont="1" applyAlignment="1">
      <alignment horizontal="center"/>
    </xf>
    <xf numFmtId="0" fontId="76" fillId="0" borderId="4" xfId="1" applyFont="1" applyFill="1" applyBorder="1" applyAlignment="1">
      <alignment horizontal="center" vertical="center" wrapText="1"/>
    </xf>
    <xf numFmtId="0" fontId="76" fillId="0" borderId="6" xfId="1" applyFont="1" applyFill="1" applyBorder="1" applyAlignment="1">
      <alignment horizontal="center" vertical="center" wrapText="1"/>
    </xf>
    <xf numFmtId="0" fontId="76" fillId="0" borderId="1" xfId="1" applyFont="1" applyFill="1" applyBorder="1" applyAlignment="1">
      <alignment horizontal="center" vertical="center" wrapText="1"/>
    </xf>
    <xf numFmtId="0" fontId="76" fillId="0" borderId="8" xfId="1" applyFont="1" applyFill="1" applyBorder="1" applyAlignment="1">
      <alignment horizontal="center" vertical="center" wrapText="1"/>
    </xf>
    <xf numFmtId="0" fontId="4" fillId="0" borderId="0" xfId="1" applyFont="1" applyFill="1" applyAlignment="1">
      <alignment horizontal="left" wrapText="1"/>
    </xf>
    <xf numFmtId="0" fontId="4" fillId="0" borderId="0" xfId="1" applyFont="1" applyFill="1" applyAlignment="1">
      <alignment horizontal="center" vertical="center" wrapText="1"/>
    </xf>
    <xf numFmtId="0" fontId="72" fillId="0" borderId="0" xfId="1" quotePrefix="1" applyFont="1" applyFill="1" applyAlignment="1">
      <alignment horizontal="center" wrapText="1"/>
    </xf>
    <xf numFmtId="49" fontId="76" fillId="0" borderId="4" xfId="1" applyNumberFormat="1" applyFont="1" applyFill="1" applyBorder="1" applyAlignment="1">
      <alignment horizontal="center" vertical="center" wrapText="1"/>
    </xf>
    <xf numFmtId="49" fontId="76" fillId="0" borderId="6" xfId="1" applyNumberFormat="1" applyFont="1" applyFill="1" applyBorder="1" applyAlignment="1">
      <alignment horizontal="center" vertical="center" wrapText="1"/>
    </xf>
    <xf numFmtId="0" fontId="73" fillId="0" borderId="0" xfId="1" applyFont="1" applyFill="1" applyAlignment="1">
      <alignment horizontal="right" wrapText="1"/>
    </xf>
    <xf numFmtId="0" fontId="18" fillId="0" borderId="0" xfId="1" applyFont="1" applyFill="1" applyAlignment="1">
      <alignment wrapText="1"/>
    </xf>
    <xf numFmtId="0" fontId="88" fillId="0" borderId="0" xfId="1" applyFont="1" applyFill="1" applyAlignment="1">
      <alignment horizontal="center" vertical="top"/>
    </xf>
    <xf numFmtId="0" fontId="134" fillId="0" borderId="3" xfId="1" applyFont="1" applyFill="1" applyBorder="1" applyAlignment="1">
      <alignment horizontal="center" vertical="center" wrapText="1"/>
    </xf>
    <xf numFmtId="49" fontId="90" fillId="0" borderId="3" xfId="1" applyNumberFormat="1" applyFont="1" applyFill="1" applyBorder="1" applyAlignment="1">
      <alignment horizontal="center" vertical="center" wrapText="1"/>
    </xf>
    <xf numFmtId="0" fontId="91" fillId="0" borderId="4" xfId="1" applyFont="1" applyFill="1" applyBorder="1" applyAlignment="1">
      <alignment horizontal="center" vertical="center" wrapText="1"/>
    </xf>
    <xf numFmtId="0" fontId="91" fillId="0" borderId="6" xfId="1" applyFont="1" applyFill="1" applyBorder="1" applyAlignment="1">
      <alignment horizontal="center" vertical="center" wrapText="1"/>
    </xf>
    <xf numFmtId="49" fontId="89" fillId="0" borderId="1" xfId="1" applyNumberFormat="1" applyFont="1" applyFill="1" applyBorder="1" applyAlignment="1">
      <alignment horizontal="center" vertical="center"/>
    </xf>
    <xf numFmtId="49" fontId="89" fillId="0" borderId="8" xfId="1" applyNumberFormat="1" applyFont="1" applyFill="1" applyBorder="1" applyAlignment="1">
      <alignment horizontal="center" vertical="center"/>
    </xf>
    <xf numFmtId="0" fontId="18" fillId="0" borderId="0" xfId="1" applyFont="1" applyFill="1" applyAlignment="1">
      <alignment horizontal="center"/>
    </xf>
    <xf numFmtId="0" fontId="89" fillId="0" borderId="0" xfId="1" applyFont="1" applyFill="1" applyAlignment="1">
      <alignment horizontal="center" wrapText="1"/>
    </xf>
    <xf numFmtId="0" fontId="87" fillId="0" borderId="0" xfId="1" applyFont="1" applyFill="1" applyAlignment="1">
      <alignment wrapText="1"/>
    </xf>
    <xf numFmtId="49" fontId="91" fillId="0" borderId="1" xfId="1" applyNumberFormat="1" applyFont="1" applyFill="1" applyBorder="1" applyAlignment="1">
      <alignment horizontal="left" vertical="center" wrapText="1"/>
    </xf>
    <xf numFmtId="49" fontId="91" fillId="0" borderId="8" xfId="1" applyNumberFormat="1" applyFont="1" applyFill="1" applyBorder="1" applyAlignment="1">
      <alignment horizontal="left" vertical="center" wrapText="1"/>
    </xf>
    <xf numFmtId="49" fontId="91" fillId="0" borderId="1" xfId="1" applyNumberFormat="1" applyFont="1" applyBorder="1" applyAlignment="1">
      <alignment horizontal="left" vertical="center" wrapText="1"/>
    </xf>
    <xf numFmtId="49" fontId="91" fillId="0" borderId="8" xfId="1" applyNumberFormat="1" applyFont="1" applyBorder="1" applyAlignment="1">
      <alignment horizontal="left" vertical="center" wrapText="1"/>
    </xf>
  </cellXfs>
  <cellStyles count="2401">
    <cellStyle name="”ќђќ‘ћ‚›‰" xfId="2"/>
    <cellStyle name="”љ‘ђћ‚ђќќ›‰" xfId="3"/>
    <cellStyle name="„…ќ…†ќ›‰" xfId="4"/>
    <cellStyle name="‡ђѓћ‹ћ‚ћљ1" xfId="5"/>
    <cellStyle name="‡ђѓћ‹ћ‚ћљ2" xfId="6"/>
    <cellStyle name="’ћѓћ‚›‰" xfId="7"/>
    <cellStyle name="20% — акцент1" xfId="8"/>
    <cellStyle name="20% — акцент1 2" xfId="9"/>
    <cellStyle name="20% — акцент2" xfId="10"/>
    <cellStyle name="20% — акцент2 2" xfId="11"/>
    <cellStyle name="20% — акцент3" xfId="12"/>
    <cellStyle name="20% — акцент3 2" xfId="13"/>
    <cellStyle name="20% — акцент4" xfId="14"/>
    <cellStyle name="20% — акцент4 2" xfId="15"/>
    <cellStyle name="20% — акцент5" xfId="16"/>
    <cellStyle name="20% — акцент6" xfId="17"/>
    <cellStyle name="20% — акцент6 2" xfId="18"/>
    <cellStyle name="20% – Акцентування1" xfId="19"/>
    <cellStyle name="20% – Акцентування1 10" xfId="20"/>
    <cellStyle name="20% – Акцентування1 11" xfId="21"/>
    <cellStyle name="20% – Акцентування1 12" xfId="22"/>
    <cellStyle name="20% – Акцентування1 13" xfId="23"/>
    <cellStyle name="20% – Акцентування1 14" xfId="24"/>
    <cellStyle name="20% – Акцентування1 14 2" xfId="25"/>
    <cellStyle name="20% – Акцентування1 14 3" xfId="26"/>
    <cellStyle name="20% – Акцентування1 15" xfId="27"/>
    <cellStyle name="20% – Акцентування1 15 2" xfId="28"/>
    <cellStyle name="20% – Акцентування1 16" xfId="29"/>
    <cellStyle name="20% – Акцентування1 16 2" xfId="30"/>
    <cellStyle name="20% – Акцентування1 17" xfId="31"/>
    <cellStyle name="20% – Акцентування1 18" xfId="32"/>
    <cellStyle name="20% – Акцентування1 19" xfId="33"/>
    <cellStyle name="20% – Акцентування1 2" xfId="34"/>
    <cellStyle name="20% – Акцентування1 2 10" xfId="35"/>
    <cellStyle name="20% – Акцентування1 2 11" xfId="36"/>
    <cellStyle name="20% – Акцентування1 2 2" xfId="37"/>
    <cellStyle name="20% – Акцентування1 2 3" xfId="38"/>
    <cellStyle name="20% – Акцентування1 2 4" xfId="39"/>
    <cellStyle name="20% – Акцентування1 2 5" xfId="40"/>
    <cellStyle name="20% – Акцентування1 2 6" xfId="41"/>
    <cellStyle name="20% – Акцентування1 2 7" xfId="42"/>
    <cellStyle name="20% – Акцентування1 2 8" xfId="43"/>
    <cellStyle name="20% – Акцентування1 2 9" xfId="44"/>
    <cellStyle name="20% – Акцентування1 20" xfId="45"/>
    <cellStyle name="20% – Акцентування1 20 2" xfId="46"/>
    <cellStyle name="20% – Акцентування1 21" xfId="47"/>
    <cellStyle name="20% – Акцентування1 22" xfId="48"/>
    <cellStyle name="20% – Акцентування1 23" xfId="49"/>
    <cellStyle name="20% – Акцентування1 24" xfId="50"/>
    <cellStyle name="20% – Акцентування1 25" xfId="51"/>
    <cellStyle name="20% – Акцентування1 3" xfId="52"/>
    <cellStyle name="20% – Акцентування1 4" xfId="53"/>
    <cellStyle name="20% – Акцентування1 5" xfId="54"/>
    <cellStyle name="20% – Акцентування1 6" xfId="55"/>
    <cellStyle name="20% – Акцентування1 7" xfId="56"/>
    <cellStyle name="20% – Акцентування1 7 2" xfId="57"/>
    <cellStyle name="20% – Акцентування1 7 3" xfId="58"/>
    <cellStyle name="20% – Акцентування1 7 4" xfId="59"/>
    <cellStyle name="20% – Акцентування1 8" xfId="60"/>
    <cellStyle name="20% – Акцентування1 8 2" xfId="61"/>
    <cellStyle name="20% – Акцентування1 8 3" xfId="62"/>
    <cellStyle name="20% – Акцентування1 9" xfId="63"/>
    <cellStyle name="20% – Акцентування1 9 2" xfId="64"/>
    <cellStyle name="20% – Акцентування2" xfId="65"/>
    <cellStyle name="20% – Акцентування2 10" xfId="66"/>
    <cellStyle name="20% – Акцентування2 11" xfId="67"/>
    <cellStyle name="20% – Акцентування2 12" xfId="68"/>
    <cellStyle name="20% – Акцентування2 13" xfId="69"/>
    <cellStyle name="20% – Акцентування2 14" xfId="70"/>
    <cellStyle name="20% – Акцентування2 14 2" xfId="71"/>
    <cellStyle name="20% – Акцентування2 14 3" xfId="72"/>
    <cellStyle name="20% – Акцентування2 15" xfId="73"/>
    <cellStyle name="20% – Акцентування2 15 2" xfId="74"/>
    <cellStyle name="20% – Акцентування2 16" xfId="75"/>
    <cellStyle name="20% – Акцентування2 16 2" xfId="76"/>
    <cellStyle name="20% – Акцентування2 17" xfId="77"/>
    <cellStyle name="20% – Акцентування2 18" xfId="78"/>
    <cellStyle name="20% – Акцентування2 19" xfId="79"/>
    <cellStyle name="20% – Акцентування2 2" xfId="80"/>
    <cellStyle name="20% – Акцентування2 2 10" xfId="81"/>
    <cellStyle name="20% – Акцентування2 2 11" xfId="82"/>
    <cellStyle name="20% – Акцентування2 2 2" xfId="83"/>
    <cellStyle name="20% – Акцентування2 2 3" xfId="84"/>
    <cellStyle name="20% – Акцентування2 2 4" xfId="85"/>
    <cellStyle name="20% – Акцентування2 2 5" xfId="86"/>
    <cellStyle name="20% – Акцентування2 2 6" xfId="87"/>
    <cellStyle name="20% – Акцентування2 2 7" xfId="88"/>
    <cellStyle name="20% – Акцентування2 2 8" xfId="89"/>
    <cellStyle name="20% – Акцентування2 2 9" xfId="90"/>
    <cellStyle name="20% – Акцентування2 20" xfId="91"/>
    <cellStyle name="20% – Акцентування2 20 2" xfId="92"/>
    <cellStyle name="20% – Акцентування2 21" xfId="93"/>
    <cellStyle name="20% – Акцентування2 22" xfId="94"/>
    <cellStyle name="20% – Акцентування2 23" xfId="95"/>
    <cellStyle name="20% – Акцентування2 24" xfId="96"/>
    <cellStyle name="20% – Акцентування2 25" xfId="97"/>
    <cellStyle name="20% – Акцентування2 3" xfId="98"/>
    <cellStyle name="20% – Акцентування2 4" xfId="99"/>
    <cellStyle name="20% – Акцентування2 5" xfId="100"/>
    <cellStyle name="20% – Акцентування2 6" xfId="101"/>
    <cellStyle name="20% – Акцентування2 7" xfId="102"/>
    <cellStyle name="20% – Акцентування2 7 2" xfId="103"/>
    <cellStyle name="20% – Акцентування2 7 3" xfId="104"/>
    <cellStyle name="20% – Акцентування2 7 4" xfId="105"/>
    <cellStyle name="20% – Акцентування2 8" xfId="106"/>
    <cellStyle name="20% – Акцентування2 8 2" xfId="107"/>
    <cellStyle name="20% – Акцентування2 8 3" xfId="108"/>
    <cellStyle name="20% – Акцентування2 9" xfId="109"/>
    <cellStyle name="20% – Акцентування2 9 2" xfId="110"/>
    <cellStyle name="20% – Акцентування3" xfId="111"/>
    <cellStyle name="20% – Акцентування3 10" xfId="112"/>
    <cellStyle name="20% – Акцентування3 11" xfId="113"/>
    <cellStyle name="20% – Акцентування3 12" xfId="114"/>
    <cellStyle name="20% – Акцентування3 13" xfId="115"/>
    <cellStyle name="20% – Акцентування3 14" xfId="116"/>
    <cellStyle name="20% – Акцентування3 14 2" xfId="117"/>
    <cellStyle name="20% – Акцентування3 14 3" xfId="118"/>
    <cellStyle name="20% – Акцентування3 15" xfId="119"/>
    <cellStyle name="20% – Акцентування3 15 2" xfId="120"/>
    <cellStyle name="20% – Акцентування3 16" xfId="121"/>
    <cellStyle name="20% – Акцентування3 16 2" xfId="122"/>
    <cellStyle name="20% – Акцентування3 17" xfId="123"/>
    <cellStyle name="20% – Акцентування3 18" xfId="124"/>
    <cellStyle name="20% – Акцентування3 19" xfId="125"/>
    <cellStyle name="20% – Акцентування3 2" xfId="126"/>
    <cellStyle name="20% – Акцентування3 2 10" xfId="127"/>
    <cellStyle name="20% – Акцентування3 2 11" xfId="128"/>
    <cellStyle name="20% – Акцентування3 2 2" xfId="129"/>
    <cellStyle name="20% – Акцентування3 2 3" xfId="130"/>
    <cellStyle name="20% – Акцентування3 2 4" xfId="131"/>
    <cellStyle name="20% – Акцентування3 2 5" xfId="132"/>
    <cellStyle name="20% – Акцентування3 2 6" xfId="133"/>
    <cellStyle name="20% – Акцентування3 2 7" xfId="134"/>
    <cellStyle name="20% – Акцентування3 2 8" xfId="135"/>
    <cellStyle name="20% – Акцентування3 2 9" xfId="136"/>
    <cellStyle name="20% – Акцентування3 20" xfId="137"/>
    <cellStyle name="20% – Акцентування3 20 2" xfId="138"/>
    <cellStyle name="20% – Акцентування3 21" xfId="139"/>
    <cellStyle name="20% – Акцентування3 22" xfId="140"/>
    <cellStyle name="20% – Акцентування3 23" xfId="141"/>
    <cellStyle name="20% – Акцентування3 24" xfId="142"/>
    <cellStyle name="20% – Акцентування3 25" xfId="143"/>
    <cellStyle name="20% – Акцентування3 3" xfId="144"/>
    <cellStyle name="20% – Акцентування3 4" xfId="145"/>
    <cellStyle name="20% – Акцентування3 5" xfId="146"/>
    <cellStyle name="20% – Акцентування3 6" xfId="147"/>
    <cellStyle name="20% – Акцентування3 7" xfId="148"/>
    <cellStyle name="20% – Акцентування3 7 2" xfId="149"/>
    <cellStyle name="20% – Акцентування3 7 3" xfId="150"/>
    <cellStyle name="20% – Акцентування3 7 4" xfId="151"/>
    <cellStyle name="20% – Акцентування3 8" xfId="152"/>
    <cellStyle name="20% – Акцентування3 8 2" xfId="153"/>
    <cellStyle name="20% – Акцентування3 8 3" xfId="154"/>
    <cellStyle name="20% – Акцентування3 9" xfId="155"/>
    <cellStyle name="20% – Акцентування3 9 2" xfId="156"/>
    <cellStyle name="20% – Акцентування4" xfId="157"/>
    <cellStyle name="20% – Акцентування4 10" xfId="158"/>
    <cellStyle name="20% – Акцентування4 11" xfId="159"/>
    <cellStyle name="20% – Акцентування4 12" xfId="160"/>
    <cellStyle name="20% – Акцентування4 13" xfId="161"/>
    <cellStyle name="20% – Акцентування4 14" xfId="162"/>
    <cellStyle name="20% – Акцентування4 14 2" xfId="163"/>
    <cellStyle name="20% – Акцентування4 14 3" xfId="164"/>
    <cellStyle name="20% – Акцентування4 15" xfId="165"/>
    <cellStyle name="20% – Акцентування4 15 2" xfId="166"/>
    <cellStyle name="20% – Акцентування4 16" xfId="167"/>
    <cellStyle name="20% – Акцентування4 16 2" xfId="168"/>
    <cellStyle name="20% – Акцентування4 17" xfId="169"/>
    <cellStyle name="20% – Акцентування4 18" xfId="170"/>
    <cellStyle name="20% – Акцентування4 19" xfId="171"/>
    <cellStyle name="20% – Акцентування4 2" xfId="172"/>
    <cellStyle name="20% – Акцентування4 2 10" xfId="173"/>
    <cellStyle name="20% – Акцентування4 2 11" xfId="174"/>
    <cellStyle name="20% – Акцентування4 2 2" xfId="175"/>
    <cellStyle name="20% – Акцентування4 2 3" xfId="176"/>
    <cellStyle name="20% – Акцентування4 2 4" xfId="177"/>
    <cellStyle name="20% – Акцентування4 2 5" xfId="178"/>
    <cellStyle name="20% – Акцентування4 2 6" xfId="179"/>
    <cellStyle name="20% – Акцентування4 2 7" xfId="180"/>
    <cellStyle name="20% – Акцентування4 2 8" xfId="181"/>
    <cellStyle name="20% – Акцентування4 2 9" xfId="182"/>
    <cellStyle name="20% – Акцентування4 20" xfId="183"/>
    <cellStyle name="20% – Акцентування4 20 2" xfId="184"/>
    <cellStyle name="20% – Акцентування4 21" xfId="185"/>
    <cellStyle name="20% – Акцентування4 22" xfId="186"/>
    <cellStyle name="20% – Акцентування4 23" xfId="187"/>
    <cellStyle name="20% – Акцентування4 24" xfId="188"/>
    <cellStyle name="20% – Акцентування4 25" xfId="189"/>
    <cellStyle name="20% – Акцентування4 3" xfId="190"/>
    <cellStyle name="20% – Акцентування4 4" xfId="191"/>
    <cellStyle name="20% – Акцентування4 5" xfId="192"/>
    <cellStyle name="20% – Акцентування4 6" xfId="193"/>
    <cellStyle name="20% – Акцентування4 7" xfId="194"/>
    <cellStyle name="20% – Акцентування4 7 2" xfId="195"/>
    <cellStyle name="20% – Акцентування4 7 3" xfId="196"/>
    <cellStyle name="20% – Акцентування4 7 4" xfId="197"/>
    <cellStyle name="20% – Акцентування4 8" xfId="198"/>
    <cellStyle name="20% – Акцентування4 8 2" xfId="199"/>
    <cellStyle name="20% – Акцентування4 8 3" xfId="200"/>
    <cellStyle name="20% – Акцентування4 9" xfId="201"/>
    <cellStyle name="20% – Акцентування4 9 2" xfId="202"/>
    <cellStyle name="20% – Акцентування5" xfId="203"/>
    <cellStyle name="20% – Акцентування5 10" xfId="204"/>
    <cellStyle name="20% – Акцентування5 11" xfId="205"/>
    <cellStyle name="20% – Акцентування5 12" xfId="206"/>
    <cellStyle name="20% – Акцентування5 13" xfId="207"/>
    <cellStyle name="20% – Акцентування5 14" xfId="208"/>
    <cellStyle name="20% – Акцентування5 14 2" xfId="209"/>
    <cellStyle name="20% – Акцентування5 14 3" xfId="210"/>
    <cellStyle name="20% – Акцентування5 15" xfId="211"/>
    <cellStyle name="20% – Акцентування5 15 2" xfId="212"/>
    <cellStyle name="20% – Акцентування5 16" xfId="213"/>
    <cellStyle name="20% – Акцентування5 16 2" xfId="214"/>
    <cellStyle name="20% – Акцентування5 17" xfId="215"/>
    <cellStyle name="20% – Акцентування5 18" xfId="216"/>
    <cellStyle name="20% – Акцентування5 19" xfId="217"/>
    <cellStyle name="20% – Акцентування5 2" xfId="218"/>
    <cellStyle name="20% – Акцентування5 2 10" xfId="219"/>
    <cellStyle name="20% – Акцентування5 2 11" xfId="220"/>
    <cellStyle name="20% – Акцентування5 2 2" xfId="221"/>
    <cellStyle name="20% – Акцентування5 2 3" xfId="222"/>
    <cellStyle name="20% – Акцентування5 2 4" xfId="223"/>
    <cellStyle name="20% – Акцентування5 2 5" xfId="224"/>
    <cellStyle name="20% – Акцентування5 2 6" xfId="225"/>
    <cellStyle name="20% – Акцентування5 2 7" xfId="226"/>
    <cellStyle name="20% – Акцентування5 2 8" xfId="227"/>
    <cellStyle name="20% – Акцентування5 2 9" xfId="228"/>
    <cellStyle name="20% – Акцентування5 20" xfId="229"/>
    <cellStyle name="20% – Акцентування5 20 2" xfId="230"/>
    <cellStyle name="20% – Акцентування5 21" xfId="231"/>
    <cellStyle name="20% – Акцентування5 22" xfId="232"/>
    <cellStyle name="20% – Акцентування5 23" xfId="233"/>
    <cellStyle name="20% – Акцентування5 24" xfId="234"/>
    <cellStyle name="20% – Акцентування5 3" xfId="235"/>
    <cellStyle name="20% – Акцентування5 4" xfId="236"/>
    <cellStyle name="20% – Акцентування5 5" xfId="237"/>
    <cellStyle name="20% – Акцентування5 6" xfId="238"/>
    <cellStyle name="20% – Акцентування5 7" xfId="239"/>
    <cellStyle name="20% – Акцентування5 7 2" xfId="240"/>
    <cellStyle name="20% – Акцентування5 7 3" xfId="241"/>
    <cellStyle name="20% – Акцентування5 7 4" xfId="242"/>
    <cellStyle name="20% – Акцентування5 8" xfId="243"/>
    <cellStyle name="20% – Акцентування5 8 2" xfId="244"/>
    <cellStyle name="20% – Акцентування5 8 3" xfId="245"/>
    <cellStyle name="20% – Акцентування5 9" xfId="246"/>
    <cellStyle name="20% – Акцентування5 9 2" xfId="247"/>
    <cellStyle name="20% – Акцентування6" xfId="248"/>
    <cellStyle name="20% – Акцентування6 10" xfId="249"/>
    <cellStyle name="20% – Акцентування6 11" xfId="250"/>
    <cellStyle name="20% – Акцентування6 12" xfId="251"/>
    <cellStyle name="20% – Акцентування6 13" xfId="252"/>
    <cellStyle name="20% – Акцентування6 14" xfId="253"/>
    <cellStyle name="20% – Акцентування6 14 2" xfId="254"/>
    <cellStyle name="20% – Акцентування6 14 3" xfId="255"/>
    <cellStyle name="20% – Акцентування6 15" xfId="256"/>
    <cellStyle name="20% – Акцентування6 15 2" xfId="257"/>
    <cellStyle name="20% – Акцентування6 16" xfId="258"/>
    <cellStyle name="20% – Акцентування6 16 2" xfId="259"/>
    <cellStyle name="20% – Акцентування6 17" xfId="260"/>
    <cellStyle name="20% – Акцентування6 18" xfId="261"/>
    <cellStyle name="20% – Акцентування6 19" xfId="262"/>
    <cellStyle name="20% – Акцентування6 2" xfId="263"/>
    <cellStyle name="20% – Акцентування6 2 10" xfId="264"/>
    <cellStyle name="20% – Акцентування6 2 11" xfId="265"/>
    <cellStyle name="20% – Акцентування6 2 2" xfId="266"/>
    <cellStyle name="20% – Акцентування6 2 3" xfId="267"/>
    <cellStyle name="20% – Акцентування6 2 4" xfId="268"/>
    <cellStyle name="20% – Акцентування6 2 5" xfId="269"/>
    <cellStyle name="20% – Акцентування6 2 6" xfId="270"/>
    <cellStyle name="20% – Акцентування6 2 7" xfId="271"/>
    <cellStyle name="20% – Акцентування6 2 8" xfId="272"/>
    <cellStyle name="20% – Акцентування6 2 9" xfId="273"/>
    <cellStyle name="20% – Акцентування6 20" xfId="274"/>
    <cellStyle name="20% – Акцентування6 20 2" xfId="275"/>
    <cellStyle name="20% – Акцентування6 21" xfId="276"/>
    <cellStyle name="20% – Акцентування6 22" xfId="277"/>
    <cellStyle name="20% – Акцентування6 23" xfId="278"/>
    <cellStyle name="20% – Акцентування6 24" xfId="279"/>
    <cellStyle name="20% – Акцентування6 3" xfId="280"/>
    <cellStyle name="20% – Акцентування6 4" xfId="281"/>
    <cellStyle name="20% – Акцентування6 5" xfId="282"/>
    <cellStyle name="20% – Акцентування6 6" xfId="283"/>
    <cellStyle name="20% – Акцентування6 7" xfId="284"/>
    <cellStyle name="20% – Акцентування6 7 2" xfId="285"/>
    <cellStyle name="20% – Акцентування6 7 3" xfId="286"/>
    <cellStyle name="20% – Акцентування6 7 4" xfId="287"/>
    <cellStyle name="20% – Акцентування6 8" xfId="288"/>
    <cellStyle name="20% – Акцентування6 8 2" xfId="289"/>
    <cellStyle name="20% – Акцентування6 8 3" xfId="290"/>
    <cellStyle name="20% – Акцентування6 9" xfId="291"/>
    <cellStyle name="20% – Акцентування6 9 2" xfId="292"/>
    <cellStyle name="20% — Акцент1" xfId="293"/>
    <cellStyle name="20% — Акцент2" xfId="294"/>
    <cellStyle name="20% — Акцент3" xfId="295"/>
    <cellStyle name="20% — Акцент4" xfId="296"/>
    <cellStyle name="20% — Акцент5" xfId="297"/>
    <cellStyle name="20% — Акцент6" xfId="298"/>
    <cellStyle name="40% — акцент1" xfId="299"/>
    <cellStyle name="40% — акцент1 2" xfId="300"/>
    <cellStyle name="40% — акцент2" xfId="301"/>
    <cellStyle name="40% — акцент3" xfId="302"/>
    <cellStyle name="40% — акцент3 2" xfId="303"/>
    <cellStyle name="40% — акцент4" xfId="304"/>
    <cellStyle name="40% — акцент4 2" xfId="305"/>
    <cellStyle name="40% — акцент5" xfId="306"/>
    <cellStyle name="40% — акцент5 2" xfId="307"/>
    <cellStyle name="40% — акцент6" xfId="308"/>
    <cellStyle name="40% — акцент6 2" xfId="309"/>
    <cellStyle name="40% – Акцентування1" xfId="310"/>
    <cellStyle name="40% – Акцентування1 10" xfId="311"/>
    <cellStyle name="40% – Акцентування1 11" xfId="312"/>
    <cellStyle name="40% – Акцентування1 12" xfId="313"/>
    <cellStyle name="40% – Акцентування1 13" xfId="314"/>
    <cellStyle name="40% – Акцентування1 14" xfId="315"/>
    <cellStyle name="40% – Акцентування1 14 2" xfId="316"/>
    <cellStyle name="40% – Акцентування1 14 3" xfId="317"/>
    <cellStyle name="40% – Акцентування1 15" xfId="318"/>
    <cellStyle name="40% – Акцентування1 15 2" xfId="319"/>
    <cellStyle name="40% – Акцентування1 16" xfId="320"/>
    <cellStyle name="40% – Акцентування1 16 2" xfId="321"/>
    <cellStyle name="40% – Акцентування1 17" xfId="322"/>
    <cellStyle name="40% – Акцентування1 18" xfId="323"/>
    <cellStyle name="40% – Акцентування1 19" xfId="324"/>
    <cellStyle name="40% – Акцентування1 2" xfId="325"/>
    <cellStyle name="40% – Акцентування1 2 10" xfId="326"/>
    <cellStyle name="40% – Акцентування1 2 11" xfId="327"/>
    <cellStyle name="40% – Акцентування1 2 2" xfId="328"/>
    <cellStyle name="40% – Акцентування1 2 3" xfId="329"/>
    <cellStyle name="40% – Акцентування1 2 4" xfId="330"/>
    <cellStyle name="40% – Акцентування1 2 5" xfId="331"/>
    <cellStyle name="40% – Акцентування1 2 6" xfId="332"/>
    <cellStyle name="40% – Акцентування1 2 7" xfId="333"/>
    <cellStyle name="40% – Акцентування1 2 8" xfId="334"/>
    <cellStyle name="40% – Акцентування1 2 9" xfId="335"/>
    <cellStyle name="40% – Акцентування1 20" xfId="336"/>
    <cellStyle name="40% – Акцентування1 20 2" xfId="337"/>
    <cellStyle name="40% – Акцентування1 21" xfId="338"/>
    <cellStyle name="40% – Акцентування1 22" xfId="339"/>
    <cellStyle name="40% – Акцентування1 23" xfId="340"/>
    <cellStyle name="40% – Акцентування1 24" xfId="341"/>
    <cellStyle name="40% – Акцентування1 25" xfId="342"/>
    <cellStyle name="40% – Акцентування1 3" xfId="343"/>
    <cellStyle name="40% – Акцентування1 4" xfId="344"/>
    <cellStyle name="40% – Акцентування1 5" xfId="345"/>
    <cellStyle name="40% – Акцентування1 6" xfId="346"/>
    <cellStyle name="40% – Акцентування1 7" xfId="347"/>
    <cellStyle name="40% – Акцентування1 7 2" xfId="348"/>
    <cellStyle name="40% – Акцентування1 7 3" xfId="349"/>
    <cellStyle name="40% – Акцентування1 7 4" xfId="350"/>
    <cellStyle name="40% – Акцентування1 8" xfId="351"/>
    <cellStyle name="40% – Акцентування1 8 2" xfId="352"/>
    <cellStyle name="40% – Акцентування1 8 3" xfId="353"/>
    <cellStyle name="40% – Акцентування1 9" xfId="354"/>
    <cellStyle name="40% – Акцентування1 9 2" xfId="355"/>
    <cellStyle name="40% – Акцентування2" xfId="356"/>
    <cellStyle name="40% – Акцентування2 10" xfId="357"/>
    <cellStyle name="40% – Акцентування2 11" xfId="358"/>
    <cellStyle name="40% – Акцентування2 12" xfId="359"/>
    <cellStyle name="40% – Акцентування2 13" xfId="360"/>
    <cellStyle name="40% – Акцентування2 14" xfId="361"/>
    <cellStyle name="40% – Акцентування2 14 2" xfId="362"/>
    <cellStyle name="40% – Акцентування2 14 3" xfId="363"/>
    <cellStyle name="40% – Акцентування2 15" xfId="364"/>
    <cellStyle name="40% – Акцентування2 15 2" xfId="365"/>
    <cellStyle name="40% – Акцентування2 16" xfId="366"/>
    <cellStyle name="40% – Акцентування2 16 2" xfId="367"/>
    <cellStyle name="40% – Акцентування2 17" xfId="368"/>
    <cellStyle name="40% – Акцентування2 18" xfId="369"/>
    <cellStyle name="40% – Акцентування2 19" xfId="370"/>
    <cellStyle name="40% – Акцентування2 2" xfId="371"/>
    <cellStyle name="40% – Акцентування2 2 10" xfId="372"/>
    <cellStyle name="40% – Акцентування2 2 11" xfId="373"/>
    <cellStyle name="40% – Акцентування2 2 2" xfId="374"/>
    <cellStyle name="40% – Акцентування2 2 3" xfId="375"/>
    <cellStyle name="40% – Акцентування2 2 4" xfId="376"/>
    <cellStyle name="40% – Акцентування2 2 5" xfId="377"/>
    <cellStyle name="40% – Акцентування2 2 6" xfId="378"/>
    <cellStyle name="40% – Акцентування2 2 7" xfId="379"/>
    <cellStyle name="40% – Акцентування2 2 8" xfId="380"/>
    <cellStyle name="40% – Акцентування2 2 9" xfId="381"/>
    <cellStyle name="40% – Акцентування2 20" xfId="382"/>
    <cellStyle name="40% – Акцентування2 20 2" xfId="383"/>
    <cellStyle name="40% – Акцентування2 21" xfId="384"/>
    <cellStyle name="40% – Акцентування2 22" xfId="385"/>
    <cellStyle name="40% – Акцентування2 23" xfId="386"/>
    <cellStyle name="40% – Акцентування2 24" xfId="387"/>
    <cellStyle name="40% – Акцентування2 3" xfId="388"/>
    <cellStyle name="40% – Акцентування2 4" xfId="389"/>
    <cellStyle name="40% – Акцентування2 5" xfId="390"/>
    <cellStyle name="40% – Акцентування2 6" xfId="391"/>
    <cellStyle name="40% – Акцентування2 7" xfId="392"/>
    <cellStyle name="40% – Акцентування2 7 2" xfId="393"/>
    <cellStyle name="40% – Акцентування2 7 3" xfId="394"/>
    <cellStyle name="40% – Акцентування2 7 4" xfId="395"/>
    <cellStyle name="40% – Акцентування2 8" xfId="396"/>
    <cellStyle name="40% – Акцентування2 8 2" xfId="397"/>
    <cellStyle name="40% – Акцентування2 8 3" xfId="398"/>
    <cellStyle name="40% – Акцентування2 9" xfId="399"/>
    <cellStyle name="40% – Акцентування2 9 2" xfId="400"/>
    <cellStyle name="40% – Акцентування3" xfId="401"/>
    <cellStyle name="40% – Акцентування3 10" xfId="402"/>
    <cellStyle name="40% – Акцентування3 11" xfId="403"/>
    <cellStyle name="40% – Акцентування3 12" xfId="404"/>
    <cellStyle name="40% – Акцентування3 13" xfId="405"/>
    <cellStyle name="40% – Акцентування3 14" xfId="406"/>
    <cellStyle name="40% – Акцентування3 14 2" xfId="407"/>
    <cellStyle name="40% – Акцентування3 14 3" xfId="408"/>
    <cellStyle name="40% – Акцентування3 15" xfId="409"/>
    <cellStyle name="40% – Акцентування3 15 2" xfId="410"/>
    <cellStyle name="40% – Акцентування3 16" xfId="411"/>
    <cellStyle name="40% – Акцентування3 16 2" xfId="412"/>
    <cellStyle name="40% – Акцентування3 17" xfId="413"/>
    <cellStyle name="40% – Акцентування3 18" xfId="414"/>
    <cellStyle name="40% – Акцентування3 19" xfId="415"/>
    <cellStyle name="40% – Акцентування3 2" xfId="416"/>
    <cellStyle name="40% – Акцентування3 2 10" xfId="417"/>
    <cellStyle name="40% – Акцентування3 2 11" xfId="418"/>
    <cellStyle name="40% – Акцентування3 2 2" xfId="419"/>
    <cellStyle name="40% – Акцентування3 2 3" xfId="420"/>
    <cellStyle name="40% – Акцентування3 2 4" xfId="421"/>
    <cellStyle name="40% – Акцентування3 2 5" xfId="422"/>
    <cellStyle name="40% – Акцентування3 2 6" xfId="423"/>
    <cellStyle name="40% – Акцентування3 2 7" xfId="424"/>
    <cellStyle name="40% – Акцентування3 2 8" xfId="425"/>
    <cellStyle name="40% – Акцентування3 2 9" xfId="426"/>
    <cellStyle name="40% – Акцентування3 20" xfId="427"/>
    <cellStyle name="40% – Акцентування3 20 2" xfId="428"/>
    <cellStyle name="40% – Акцентування3 21" xfId="429"/>
    <cellStyle name="40% – Акцентування3 22" xfId="430"/>
    <cellStyle name="40% – Акцентування3 23" xfId="431"/>
    <cellStyle name="40% – Акцентування3 24" xfId="432"/>
    <cellStyle name="40% – Акцентування3 25" xfId="433"/>
    <cellStyle name="40% – Акцентування3 3" xfId="434"/>
    <cellStyle name="40% – Акцентування3 4" xfId="435"/>
    <cellStyle name="40% – Акцентування3 5" xfId="436"/>
    <cellStyle name="40% – Акцентування3 6" xfId="437"/>
    <cellStyle name="40% – Акцентування3 7" xfId="438"/>
    <cellStyle name="40% – Акцентування3 7 2" xfId="439"/>
    <cellStyle name="40% – Акцентування3 7 3" xfId="440"/>
    <cellStyle name="40% – Акцентування3 7 4" xfId="441"/>
    <cellStyle name="40% – Акцентування3 8" xfId="442"/>
    <cellStyle name="40% – Акцентування3 8 2" xfId="443"/>
    <cellStyle name="40% – Акцентування3 8 3" xfId="444"/>
    <cellStyle name="40% – Акцентування3 9" xfId="445"/>
    <cellStyle name="40% – Акцентування3 9 2" xfId="446"/>
    <cellStyle name="40% – Акцентування4" xfId="447"/>
    <cellStyle name="40% – Акцентування4 10" xfId="448"/>
    <cellStyle name="40% – Акцентування4 11" xfId="449"/>
    <cellStyle name="40% – Акцентування4 12" xfId="450"/>
    <cellStyle name="40% – Акцентування4 13" xfId="451"/>
    <cellStyle name="40% – Акцентування4 14" xfId="452"/>
    <cellStyle name="40% – Акцентування4 14 2" xfId="453"/>
    <cellStyle name="40% – Акцентування4 14 3" xfId="454"/>
    <cellStyle name="40% – Акцентування4 15" xfId="455"/>
    <cellStyle name="40% – Акцентування4 15 2" xfId="456"/>
    <cellStyle name="40% – Акцентування4 16" xfId="457"/>
    <cellStyle name="40% – Акцентування4 16 2" xfId="458"/>
    <cellStyle name="40% – Акцентування4 17" xfId="459"/>
    <cellStyle name="40% – Акцентування4 18" xfId="460"/>
    <cellStyle name="40% – Акцентування4 19" xfId="461"/>
    <cellStyle name="40% – Акцентування4 2" xfId="462"/>
    <cellStyle name="40% – Акцентування4 2 10" xfId="463"/>
    <cellStyle name="40% – Акцентування4 2 11" xfId="464"/>
    <cellStyle name="40% – Акцентування4 2 2" xfId="465"/>
    <cellStyle name="40% – Акцентування4 2 3" xfId="466"/>
    <cellStyle name="40% – Акцентування4 2 4" xfId="467"/>
    <cellStyle name="40% – Акцентування4 2 5" xfId="468"/>
    <cellStyle name="40% – Акцентування4 2 6" xfId="469"/>
    <cellStyle name="40% – Акцентування4 2 7" xfId="470"/>
    <cellStyle name="40% – Акцентування4 2 8" xfId="471"/>
    <cellStyle name="40% – Акцентування4 2 9" xfId="472"/>
    <cellStyle name="40% – Акцентування4 20" xfId="473"/>
    <cellStyle name="40% – Акцентування4 20 2" xfId="474"/>
    <cellStyle name="40% – Акцентування4 21" xfId="475"/>
    <cellStyle name="40% – Акцентування4 22" xfId="476"/>
    <cellStyle name="40% – Акцентування4 23" xfId="477"/>
    <cellStyle name="40% – Акцентування4 24" xfId="478"/>
    <cellStyle name="40% – Акцентування4 25" xfId="479"/>
    <cellStyle name="40% – Акцентування4 3" xfId="480"/>
    <cellStyle name="40% – Акцентування4 4" xfId="481"/>
    <cellStyle name="40% – Акцентування4 5" xfId="482"/>
    <cellStyle name="40% – Акцентування4 6" xfId="483"/>
    <cellStyle name="40% – Акцентування4 7" xfId="484"/>
    <cellStyle name="40% – Акцентування4 7 2" xfId="485"/>
    <cellStyle name="40% – Акцентування4 7 3" xfId="486"/>
    <cellStyle name="40% – Акцентування4 7 4" xfId="487"/>
    <cellStyle name="40% – Акцентування4 8" xfId="488"/>
    <cellStyle name="40% – Акцентування4 8 2" xfId="489"/>
    <cellStyle name="40% – Акцентування4 8 3" xfId="490"/>
    <cellStyle name="40% – Акцентування4 9" xfId="491"/>
    <cellStyle name="40% – Акцентування4 9 2" xfId="492"/>
    <cellStyle name="40% – Акцентування5" xfId="493"/>
    <cellStyle name="40% – Акцентування5 10" xfId="494"/>
    <cellStyle name="40% – Акцентування5 11" xfId="495"/>
    <cellStyle name="40% – Акцентування5 12" xfId="496"/>
    <cellStyle name="40% – Акцентування5 13" xfId="497"/>
    <cellStyle name="40% – Акцентування5 14" xfId="498"/>
    <cellStyle name="40% – Акцентування5 14 2" xfId="499"/>
    <cellStyle name="40% – Акцентування5 14 3" xfId="500"/>
    <cellStyle name="40% – Акцентування5 15" xfId="501"/>
    <cellStyle name="40% – Акцентування5 15 2" xfId="502"/>
    <cellStyle name="40% – Акцентування5 16" xfId="503"/>
    <cellStyle name="40% – Акцентування5 16 2" xfId="504"/>
    <cellStyle name="40% – Акцентування5 17" xfId="505"/>
    <cellStyle name="40% – Акцентування5 18" xfId="506"/>
    <cellStyle name="40% – Акцентування5 19" xfId="507"/>
    <cellStyle name="40% – Акцентування5 2" xfId="508"/>
    <cellStyle name="40% – Акцентування5 2 10" xfId="509"/>
    <cellStyle name="40% – Акцентування5 2 11" xfId="510"/>
    <cellStyle name="40% – Акцентування5 2 2" xfId="511"/>
    <cellStyle name="40% – Акцентування5 2 3" xfId="512"/>
    <cellStyle name="40% – Акцентування5 2 4" xfId="513"/>
    <cellStyle name="40% – Акцентування5 2 5" xfId="514"/>
    <cellStyle name="40% – Акцентування5 2 6" xfId="515"/>
    <cellStyle name="40% – Акцентування5 2 7" xfId="516"/>
    <cellStyle name="40% – Акцентування5 2 8" xfId="517"/>
    <cellStyle name="40% – Акцентування5 2 9" xfId="518"/>
    <cellStyle name="40% – Акцентування5 20" xfId="519"/>
    <cellStyle name="40% – Акцентування5 20 2" xfId="520"/>
    <cellStyle name="40% – Акцентування5 21" xfId="521"/>
    <cellStyle name="40% – Акцентування5 22" xfId="522"/>
    <cellStyle name="40% – Акцентування5 23" xfId="523"/>
    <cellStyle name="40% – Акцентування5 24" xfId="524"/>
    <cellStyle name="40% – Акцентування5 3" xfId="525"/>
    <cellStyle name="40% – Акцентування5 4" xfId="526"/>
    <cellStyle name="40% – Акцентування5 5" xfId="527"/>
    <cellStyle name="40% – Акцентування5 6" xfId="528"/>
    <cellStyle name="40% – Акцентування5 7" xfId="529"/>
    <cellStyle name="40% – Акцентування5 7 2" xfId="530"/>
    <cellStyle name="40% – Акцентування5 7 3" xfId="531"/>
    <cellStyle name="40% – Акцентування5 7 4" xfId="532"/>
    <cellStyle name="40% – Акцентування5 8" xfId="533"/>
    <cellStyle name="40% – Акцентування5 8 2" xfId="534"/>
    <cellStyle name="40% – Акцентування5 8 3" xfId="535"/>
    <cellStyle name="40% – Акцентування5 9" xfId="536"/>
    <cellStyle name="40% – Акцентування5 9 2" xfId="537"/>
    <cellStyle name="40% – Акцентування6" xfId="538"/>
    <cellStyle name="40% – Акцентування6 10" xfId="539"/>
    <cellStyle name="40% – Акцентування6 11" xfId="540"/>
    <cellStyle name="40% – Акцентування6 12" xfId="541"/>
    <cellStyle name="40% – Акцентування6 13" xfId="542"/>
    <cellStyle name="40% – Акцентування6 14" xfId="543"/>
    <cellStyle name="40% – Акцентування6 14 2" xfId="544"/>
    <cellStyle name="40% – Акцентування6 14 3" xfId="545"/>
    <cellStyle name="40% – Акцентування6 15" xfId="546"/>
    <cellStyle name="40% – Акцентування6 15 2" xfId="547"/>
    <cellStyle name="40% – Акцентування6 16" xfId="548"/>
    <cellStyle name="40% – Акцентування6 16 2" xfId="549"/>
    <cellStyle name="40% – Акцентування6 17" xfId="550"/>
    <cellStyle name="40% – Акцентування6 18" xfId="551"/>
    <cellStyle name="40% – Акцентування6 19" xfId="552"/>
    <cellStyle name="40% – Акцентування6 2" xfId="553"/>
    <cellStyle name="40% – Акцентування6 2 10" xfId="554"/>
    <cellStyle name="40% – Акцентування6 2 11" xfId="555"/>
    <cellStyle name="40% – Акцентування6 2 2" xfId="556"/>
    <cellStyle name="40% – Акцентування6 2 3" xfId="557"/>
    <cellStyle name="40% – Акцентування6 2 4" xfId="558"/>
    <cellStyle name="40% – Акцентування6 2 5" xfId="559"/>
    <cellStyle name="40% – Акцентування6 2 6" xfId="560"/>
    <cellStyle name="40% – Акцентування6 2 7" xfId="561"/>
    <cellStyle name="40% – Акцентування6 2 8" xfId="562"/>
    <cellStyle name="40% – Акцентування6 2 9" xfId="563"/>
    <cellStyle name="40% – Акцентування6 20" xfId="564"/>
    <cellStyle name="40% – Акцентування6 20 2" xfId="565"/>
    <cellStyle name="40% – Акцентування6 21" xfId="566"/>
    <cellStyle name="40% – Акцентування6 22" xfId="567"/>
    <cellStyle name="40% – Акцентування6 23" xfId="568"/>
    <cellStyle name="40% – Акцентування6 24" xfId="569"/>
    <cellStyle name="40% – Акцентування6 25" xfId="570"/>
    <cellStyle name="40% – Акцентування6 3" xfId="571"/>
    <cellStyle name="40% – Акцентування6 4" xfId="572"/>
    <cellStyle name="40% – Акцентування6 5" xfId="573"/>
    <cellStyle name="40% – Акцентування6 6" xfId="574"/>
    <cellStyle name="40% – Акцентування6 7" xfId="575"/>
    <cellStyle name="40% – Акцентування6 7 2" xfId="576"/>
    <cellStyle name="40% – Акцентування6 7 3" xfId="577"/>
    <cellStyle name="40% – Акцентування6 7 4" xfId="578"/>
    <cellStyle name="40% – Акцентування6 8" xfId="579"/>
    <cellStyle name="40% – Акцентування6 8 2" xfId="580"/>
    <cellStyle name="40% – Акцентування6 8 3" xfId="581"/>
    <cellStyle name="40% – Акцентування6 9" xfId="582"/>
    <cellStyle name="40% – Акцентування6 9 2" xfId="583"/>
    <cellStyle name="40% — Акцент1" xfId="584"/>
    <cellStyle name="40% — Акцент2" xfId="585"/>
    <cellStyle name="40% — Акцент3" xfId="586"/>
    <cellStyle name="40% — Акцент4" xfId="587"/>
    <cellStyle name="40% — Акцент5" xfId="588"/>
    <cellStyle name="40% — Акцент6" xfId="589"/>
    <cellStyle name="60% — акцент1" xfId="590"/>
    <cellStyle name="60% — акцент1 2" xfId="591"/>
    <cellStyle name="60% — акцент2" xfId="592"/>
    <cellStyle name="60% — акцент2 2" xfId="593"/>
    <cellStyle name="60% — акцент3" xfId="594"/>
    <cellStyle name="60% — акцент3 2" xfId="595"/>
    <cellStyle name="60% — акцент4" xfId="596"/>
    <cellStyle name="60% — акцент4 2" xfId="597"/>
    <cellStyle name="60% — акцент5" xfId="598"/>
    <cellStyle name="60% — акцент5 2" xfId="599"/>
    <cellStyle name="60% — акцент6" xfId="600"/>
    <cellStyle name="60% — акцент6 2" xfId="601"/>
    <cellStyle name="60% – Акцентування1" xfId="602"/>
    <cellStyle name="60% – Акцентування1 10" xfId="603"/>
    <cellStyle name="60% – Акцентування1 11" xfId="604"/>
    <cellStyle name="60% – Акцентування1 12" xfId="605"/>
    <cellStyle name="60% – Акцентування1 13" xfId="606"/>
    <cellStyle name="60% – Акцентування1 14" xfId="607"/>
    <cellStyle name="60% – Акцентування1 14 2" xfId="608"/>
    <cellStyle name="60% – Акцентування1 14 3" xfId="609"/>
    <cellStyle name="60% – Акцентування1 15" xfId="610"/>
    <cellStyle name="60% – Акцентування1 15 2" xfId="611"/>
    <cellStyle name="60% – Акцентування1 16" xfId="612"/>
    <cellStyle name="60% – Акцентування1 16 2" xfId="613"/>
    <cellStyle name="60% – Акцентування1 17" xfId="614"/>
    <cellStyle name="60% – Акцентування1 18" xfId="615"/>
    <cellStyle name="60% – Акцентування1 19" xfId="616"/>
    <cellStyle name="60% – Акцентування1 2" xfId="617"/>
    <cellStyle name="60% – Акцентування1 2 10" xfId="618"/>
    <cellStyle name="60% – Акцентування1 2 11" xfId="619"/>
    <cellStyle name="60% – Акцентування1 2 2" xfId="620"/>
    <cellStyle name="60% – Акцентування1 2 3" xfId="621"/>
    <cellStyle name="60% – Акцентування1 2 4" xfId="622"/>
    <cellStyle name="60% – Акцентування1 2 5" xfId="623"/>
    <cellStyle name="60% – Акцентування1 2 6" xfId="624"/>
    <cellStyle name="60% – Акцентування1 2 7" xfId="625"/>
    <cellStyle name="60% – Акцентування1 2 8" xfId="626"/>
    <cellStyle name="60% – Акцентування1 2 9" xfId="627"/>
    <cellStyle name="60% – Акцентування1 20" xfId="628"/>
    <cellStyle name="60% – Акцентування1 20 2" xfId="629"/>
    <cellStyle name="60% – Акцентування1 21" xfId="630"/>
    <cellStyle name="60% – Акцентування1 22" xfId="631"/>
    <cellStyle name="60% – Акцентування1 23" xfId="632"/>
    <cellStyle name="60% – Акцентування1 24" xfId="633"/>
    <cellStyle name="60% – Акцентування1 25" xfId="634"/>
    <cellStyle name="60% – Акцентування1 3" xfId="635"/>
    <cellStyle name="60% – Акцентування1 4" xfId="636"/>
    <cellStyle name="60% – Акцентування1 5" xfId="637"/>
    <cellStyle name="60% – Акцентування1 6" xfId="638"/>
    <cellStyle name="60% – Акцентування1 7" xfId="639"/>
    <cellStyle name="60% – Акцентування1 7 2" xfId="640"/>
    <cellStyle name="60% – Акцентування1 7 3" xfId="641"/>
    <cellStyle name="60% – Акцентування1 7 4" xfId="642"/>
    <cellStyle name="60% – Акцентування1 8" xfId="643"/>
    <cellStyle name="60% – Акцентування1 8 2" xfId="644"/>
    <cellStyle name="60% – Акцентування1 8 3" xfId="645"/>
    <cellStyle name="60% – Акцентування1 9" xfId="646"/>
    <cellStyle name="60% – Акцентування1 9 2" xfId="647"/>
    <cellStyle name="60% – Акцентування2" xfId="648"/>
    <cellStyle name="60% – Акцентування2 10" xfId="649"/>
    <cellStyle name="60% – Акцентування2 11" xfId="650"/>
    <cellStyle name="60% – Акцентування2 12" xfId="651"/>
    <cellStyle name="60% – Акцентування2 13" xfId="652"/>
    <cellStyle name="60% – Акцентування2 14" xfId="653"/>
    <cellStyle name="60% – Акцентування2 14 2" xfId="654"/>
    <cellStyle name="60% – Акцентування2 14 3" xfId="655"/>
    <cellStyle name="60% – Акцентування2 15" xfId="656"/>
    <cellStyle name="60% – Акцентування2 15 2" xfId="657"/>
    <cellStyle name="60% – Акцентування2 16" xfId="658"/>
    <cellStyle name="60% – Акцентування2 16 2" xfId="659"/>
    <cellStyle name="60% – Акцентування2 17" xfId="660"/>
    <cellStyle name="60% – Акцентування2 18" xfId="661"/>
    <cellStyle name="60% – Акцентування2 19" xfId="662"/>
    <cellStyle name="60% – Акцентування2 2" xfId="663"/>
    <cellStyle name="60% – Акцентування2 2 10" xfId="664"/>
    <cellStyle name="60% – Акцентування2 2 11" xfId="665"/>
    <cellStyle name="60% – Акцентування2 2 2" xfId="666"/>
    <cellStyle name="60% – Акцентування2 2 3" xfId="667"/>
    <cellStyle name="60% – Акцентування2 2 4" xfId="668"/>
    <cellStyle name="60% – Акцентування2 2 5" xfId="669"/>
    <cellStyle name="60% – Акцентування2 2 6" xfId="670"/>
    <cellStyle name="60% – Акцентування2 2 7" xfId="671"/>
    <cellStyle name="60% – Акцентування2 2 8" xfId="672"/>
    <cellStyle name="60% – Акцентування2 2 9" xfId="673"/>
    <cellStyle name="60% – Акцентування2 20" xfId="674"/>
    <cellStyle name="60% – Акцентування2 20 2" xfId="675"/>
    <cellStyle name="60% – Акцентування2 21" xfId="676"/>
    <cellStyle name="60% – Акцентування2 22" xfId="677"/>
    <cellStyle name="60% – Акцентування2 23" xfId="678"/>
    <cellStyle name="60% – Акцентування2 24" xfId="679"/>
    <cellStyle name="60% – Акцентування2 3" xfId="680"/>
    <cellStyle name="60% – Акцентування2 4" xfId="681"/>
    <cellStyle name="60% – Акцентування2 5" xfId="682"/>
    <cellStyle name="60% – Акцентування2 6" xfId="683"/>
    <cellStyle name="60% – Акцентування2 7" xfId="684"/>
    <cellStyle name="60% – Акцентування2 7 2" xfId="685"/>
    <cellStyle name="60% – Акцентування2 7 3" xfId="686"/>
    <cellStyle name="60% – Акцентування2 7 4" xfId="687"/>
    <cellStyle name="60% – Акцентування2 8" xfId="688"/>
    <cellStyle name="60% – Акцентування2 8 2" xfId="689"/>
    <cellStyle name="60% – Акцентування2 8 3" xfId="690"/>
    <cellStyle name="60% – Акцентування2 9" xfId="691"/>
    <cellStyle name="60% – Акцентування2 9 2" xfId="692"/>
    <cellStyle name="60% – Акцентування3" xfId="693"/>
    <cellStyle name="60% – Акцентування3 10" xfId="694"/>
    <cellStyle name="60% – Акцентування3 11" xfId="695"/>
    <cellStyle name="60% – Акцентування3 12" xfId="696"/>
    <cellStyle name="60% – Акцентування3 13" xfId="697"/>
    <cellStyle name="60% – Акцентування3 14" xfId="698"/>
    <cellStyle name="60% – Акцентування3 14 2" xfId="699"/>
    <cellStyle name="60% – Акцентування3 14 3" xfId="700"/>
    <cellStyle name="60% – Акцентування3 15" xfId="701"/>
    <cellStyle name="60% – Акцентування3 15 2" xfId="702"/>
    <cellStyle name="60% – Акцентування3 16" xfId="703"/>
    <cellStyle name="60% – Акцентування3 16 2" xfId="704"/>
    <cellStyle name="60% – Акцентування3 17" xfId="705"/>
    <cellStyle name="60% – Акцентування3 18" xfId="706"/>
    <cellStyle name="60% – Акцентування3 19" xfId="707"/>
    <cellStyle name="60% – Акцентування3 2" xfId="708"/>
    <cellStyle name="60% – Акцентування3 2 10" xfId="709"/>
    <cellStyle name="60% – Акцентування3 2 11" xfId="710"/>
    <cellStyle name="60% – Акцентування3 2 2" xfId="711"/>
    <cellStyle name="60% – Акцентування3 2 3" xfId="712"/>
    <cellStyle name="60% – Акцентування3 2 4" xfId="713"/>
    <cellStyle name="60% – Акцентування3 2 5" xfId="714"/>
    <cellStyle name="60% – Акцентування3 2 6" xfId="715"/>
    <cellStyle name="60% – Акцентування3 2 7" xfId="716"/>
    <cellStyle name="60% – Акцентування3 2 8" xfId="717"/>
    <cellStyle name="60% – Акцентування3 2 9" xfId="718"/>
    <cellStyle name="60% – Акцентування3 20" xfId="719"/>
    <cellStyle name="60% – Акцентування3 20 2" xfId="720"/>
    <cellStyle name="60% – Акцентування3 21" xfId="721"/>
    <cellStyle name="60% – Акцентування3 22" xfId="722"/>
    <cellStyle name="60% – Акцентування3 23" xfId="723"/>
    <cellStyle name="60% – Акцентування3 24" xfId="724"/>
    <cellStyle name="60% – Акцентування3 25" xfId="725"/>
    <cellStyle name="60% – Акцентування3 3" xfId="726"/>
    <cellStyle name="60% – Акцентування3 4" xfId="727"/>
    <cellStyle name="60% – Акцентування3 5" xfId="728"/>
    <cellStyle name="60% – Акцентування3 6" xfId="729"/>
    <cellStyle name="60% – Акцентування3 7" xfId="730"/>
    <cellStyle name="60% – Акцентування3 7 2" xfId="731"/>
    <cellStyle name="60% – Акцентування3 7 3" xfId="732"/>
    <cellStyle name="60% – Акцентування3 7 4" xfId="733"/>
    <cellStyle name="60% – Акцентування3 8" xfId="734"/>
    <cellStyle name="60% – Акцентування3 8 2" xfId="735"/>
    <cellStyle name="60% – Акцентування3 8 3" xfId="736"/>
    <cellStyle name="60% – Акцентування3 9" xfId="737"/>
    <cellStyle name="60% – Акцентування3 9 2" xfId="738"/>
    <cellStyle name="60% – Акцентування4" xfId="739"/>
    <cellStyle name="60% – Акцентування4 10" xfId="740"/>
    <cellStyle name="60% – Акцентування4 11" xfId="741"/>
    <cellStyle name="60% – Акцентування4 12" xfId="742"/>
    <cellStyle name="60% – Акцентування4 13" xfId="743"/>
    <cellStyle name="60% – Акцентування4 14" xfId="744"/>
    <cellStyle name="60% – Акцентування4 14 2" xfId="745"/>
    <cellStyle name="60% – Акцентування4 14 3" xfId="746"/>
    <cellStyle name="60% – Акцентування4 15" xfId="747"/>
    <cellStyle name="60% – Акцентування4 15 2" xfId="748"/>
    <cellStyle name="60% – Акцентування4 16" xfId="749"/>
    <cellStyle name="60% – Акцентування4 16 2" xfId="750"/>
    <cellStyle name="60% – Акцентування4 17" xfId="751"/>
    <cellStyle name="60% – Акцентування4 18" xfId="752"/>
    <cellStyle name="60% – Акцентування4 19" xfId="753"/>
    <cellStyle name="60% – Акцентування4 2" xfId="754"/>
    <cellStyle name="60% – Акцентування4 2 10" xfId="755"/>
    <cellStyle name="60% – Акцентування4 2 11" xfId="756"/>
    <cellStyle name="60% – Акцентування4 2 2" xfId="757"/>
    <cellStyle name="60% – Акцентування4 2 3" xfId="758"/>
    <cellStyle name="60% – Акцентування4 2 4" xfId="759"/>
    <cellStyle name="60% – Акцентування4 2 5" xfId="760"/>
    <cellStyle name="60% – Акцентування4 2 6" xfId="761"/>
    <cellStyle name="60% – Акцентування4 2 7" xfId="762"/>
    <cellStyle name="60% – Акцентування4 2 8" xfId="763"/>
    <cellStyle name="60% – Акцентування4 2 9" xfId="764"/>
    <cellStyle name="60% – Акцентування4 20" xfId="765"/>
    <cellStyle name="60% – Акцентування4 20 2" xfId="766"/>
    <cellStyle name="60% – Акцентування4 21" xfId="767"/>
    <cellStyle name="60% – Акцентування4 22" xfId="768"/>
    <cellStyle name="60% – Акцентування4 23" xfId="769"/>
    <cellStyle name="60% – Акцентування4 24" xfId="770"/>
    <cellStyle name="60% – Акцентування4 25" xfId="771"/>
    <cellStyle name="60% – Акцентування4 3" xfId="772"/>
    <cellStyle name="60% – Акцентування4 4" xfId="773"/>
    <cellStyle name="60% – Акцентування4 5" xfId="774"/>
    <cellStyle name="60% – Акцентування4 6" xfId="775"/>
    <cellStyle name="60% – Акцентування4 7" xfId="776"/>
    <cellStyle name="60% – Акцентування4 7 2" xfId="777"/>
    <cellStyle name="60% – Акцентування4 7 3" xfId="778"/>
    <cellStyle name="60% – Акцентування4 7 4" xfId="779"/>
    <cellStyle name="60% – Акцентування4 8" xfId="780"/>
    <cellStyle name="60% – Акцентування4 8 2" xfId="781"/>
    <cellStyle name="60% – Акцентування4 8 3" xfId="782"/>
    <cellStyle name="60% – Акцентування4 9" xfId="783"/>
    <cellStyle name="60% – Акцентування4 9 2" xfId="784"/>
    <cellStyle name="60% – Акцентування5" xfId="785"/>
    <cellStyle name="60% – Акцентування5 10" xfId="786"/>
    <cellStyle name="60% – Акцентування5 11" xfId="787"/>
    <cellStyle name="60% – Акцентування5 12" xfId="788"/>
    <cellStyle name="60% – Акцентування5 13" xfId="789"/>
    <cellStyle name="60% – Акцентування5 14" xfId="790"/>
    <cellStyle name="60% – Акцентування5 14 2" xfId="791"/>
    <cellStyle name="60% – Акцентування5 14 3" xfId="792"/>
    <cellStyle name="60% – Акцентування5 15" xfId="793"/>
    <cellStyle name="60% – Акцентування5 15 2" xfId="794"/>
    <cellStyle name="60% – Акцентування5 16" xfId="795"/>
    <cellStyle name="60% – Акцентування5 16 2" xfId="796"/>
    <cellStyle name="60% – Акцентування5 17" xfId="797"/>
    <cellStyle name="60% – Акцентування5 18" xfId="798"/>
    <cellStyle name="60% – Акцентування5 19" xfId="799"/>
    <cellStyle name="60% – Акцентування5 2" xfId="800"/>
    <cellStyle name="60% – Акцентування5 2 10" xfId="801"/>
    <cellStyle name="60% – Акцентування5 2 11" xfId="802"/>
    <cellStyle name="60% – Акцентування5 2 2" xfId="803"/>
    <cellStyle name="60% – Акцентування5 2 3" xfId="804"/>
    <cellStyle name="60% – Акцентування5 2 4" xfId="805"/>
    <cellStyle name="60% – Акцентування5 2 5" xfId="806"/>
    <cellStyle name="60% – Акцентування5 2 6" xfId="807"/>
    <cellStyle name="60% – Акцентування5 2 7" xfId="808"/>
    <cellStyle name="60% – Акцентування5 2 8" xfId="809"/>
    <cellStyle name="60% – Акцентування5 2 9" xfId="810"/>
    <cellStyle name="60% – Акцентування5 20" xfId="811"/>
    <cellStyle name="60% – Акцентування5 20 2" xfId="812"/>
    <cellStyle name="60% – Акцентування5 21" xfId="813"/>
    <cellStyle name="60% – Акцентування5 22" xfId="814"/>
    <cellStyle name="60% – Акцентування5 23" xfId="815"/>
    <cellStyle name="60% – Акцентування5 24" xfId="816"/>
    <cellStyle name="60% – Акцентування5 3" xfId="817"/>
    <cellStyle name="60% – Акцентування5 4" xfId="818"/>
    <cellStyle name="60% – Акцентування5 5" xfId="819"/>
    <cellStyle name="60% – Акцентування5 6" xfId="820"/>
    <cellStyle name="60% – Акцентування5 7" xfId="821"/>
    <cellStyle name="60% – Акцентування5 7 2" xfId="822"/>
    <cellStyle name="60% – Акцентування5 7 3" xfId="823"/>
    <cellStyle name="60% – Акцентування5 7 4" xfId="824"/>
    <cellStyle name="60% – Акцентування5 8" xfId="825"/>
    <cellStyle name="60% – Акцентування5 8 2" xfId="826"/>
    <cellStyle name="60% – Акцентування5 8 3" xfId="827"/>
    <cellStyle name="60% – Акцентування5 9" xfId="828"/>
    <cellStyle name="60% – Акцентування5 9 2" xfId="829"/>
    <cellStyle name="60% – Акцентування6" xfId="830"/>
    <cellStyle name="60% – Акцентування6 10" xfId="831"/>
    <cellStyle name="60% – Акцентування6 11" xfId="832"/>
    <cellStyle name="60% – Акцентування6 12" xfId="833"/>
    <cellStyle name="60% – Акцентування6 13" xfId="834"/>
    <cellStyle name="60% – Акцентування6 14" xfId="835"/>
    <cellStyle name="60% – Акцентування6 14 2" xfId="836"/>
    <cellStyle name="60% – Акцентування6 14 3" xfId="837"/>
    <cellStyle name="60% – Акцентування6 15" xfId="838"/>
    <cellStyle name="60% – Акцентування6 15 2" xfId="839"/>
    <cellStyle name="60% – Акцентування6 16" xfId="840"/>
    <cellStyle name="60% – Акцентування6 16 2" xfId="841"/>
    <cellStyle name="60% – Акцентування6 17" xfId="842"/>
    <cellStyle name="60% – Акцентування6 18" xfId="843"/>
    <cellStyle name="60% – Акцентування6 19" xfId="844"/>
    <cellStyle name="60% – Акцентування6 2" xfId="845"/>
    <cellStyle name="60% – Акцентування6 2 10" xfId="846"/>
    <cellStyle name="60% – Акцентування6 2 11" xfId="847"/>
    <cellStyle name="60% – Акцентування6 2 2" xfId="848"/>
    <cellStyle name="60% – Акцентування6 2 3" xfId="849"/>
    <cellStyle name="60% – Акцентування6 2 4" xfId="850"/>
    <cellStyle name="60% – Акцентування6 2 5" xfId="851"/>
    <cellStyle name="60% – Акцентування6 2 6" xfId="852"/>
    <cellStyle name="60% – Акцентування6 2 7" xfId="853"/>
    <cellStyle name="60% – Акцентування6 2 8" xfId="854"/>
    <cellStyle name="60% – Акцентування6 2 9" xfId="855"/>
    <cellStyle name="60% – Акцентування6 20" xfId="856"/>
    <cellStyle name="60% – Акцентування6 20 2" xfId="857"/>
    <cellStyle name="60% – Акцентування6 21" xfId="858"/>
    <cellStyle name="60% – Акцентування6 22" xfId="859"/>
    <cellStyle name="60% – Акцентування6 23" xfId="860"/>
    <cellStyle name="60% – Акцентування6 24" xfId="861"/>
    <cellStyle name="60% – Акцентування6 25" xfId="862"/>
    <cellStyle name="60% – Акцентування6 3" xfId="863"/>
    <cellStyle name="60% – Акцентування6 4" xfId="864"/>
    <cellStyle name="60% – Акцентування6 5" xfId="865"/>
    <cellStyle name="60% – Акцентування6 6" xfId="866"/>
    <cellStyle name="60% – Акцентування6 7" xfId="867"/>
    <cellStyle name="60% – Акцентування6 7 2" xfId="868"/>
    <cellStyle name="60% – Акцентування6 7 3" xfId="869"/>
    <cellStyle name="60% – Акцентування6 7 4" xfId="870"/>
    <cellStyle name="60% – Акцентування6 8" xfId="871"/>
    <cellStyle name="60% – Акцентування6 8 2" xfId="872"/>
    <cellStyle name="60% – Акцентування6 8 3" xfId="873"/>
    <cellStyle name="60% – Акцентування6 9" xfId="874"/>
    <cellStyle name="60% – Акцентування6 9 2" xfId="875"/>
    <cellStyle name="60% — Акцент1" xfId="876"/>
    <cellStyle name="60% — Акцент2" xfId="877"/>
    <cellStyle name="60% — Акцент3" xfId="878"/>
    <cellStyle name="60% — Акцент4" xfId="879"/>
    <cellStyle name="60% — Акцент5" xfId="880"/>
    <cellStyle name="60% — Акцент6" xfId="881"/>
    <cellStyle name="Aaia?iue [0]_laroux" xfId="882"/>
    <cellStyle name="Aaia?iue_laroux" xfId="883"/>
    <cellStyle name="C?O" xfId="884"/>
    <cellStyle name="Cena$" xfId="885"/>
    <cellStyle name="CenaZ?" xfId="886"/>
    <cellStyle name="Ceny$" xfId="887"/>
    <cellStyle name="CenyZ?" xfId="888"/>
    <cellStyle name="Comma [0]_1996-1997-план 10 місяців" xfId="889"/>
    <cellStyle name="Comma_1996-1997-план 10 місяців" xfId="890"/>
    <cellStyle name="Currency [0]_1996-1997-план 10 місяців" xfId="891"/>
    <cellStyle name="Currency_1996-1997-план 10 місяців" xfId="892"/>
    <cellStyle name="Data" xfId="893"/>
    <cellStyle name="Dziesietny [0]_Arkusz1" xfId="894"/>
    <cellStyle name="Dziesietny_Arkusz1" xfId="895"/>
    <cellStyle name="Followed Hyperlink" xfId="896"/>
    <cellStyle name="Headline I" xfId="897"/>
    <cellStyle name="Headline II" xfId="898"/>
    <cellStyle name="Headline III" xfId="899"/>
    <cellStyle name="Hyperlink" xfId="900"/>
    <cellStyle name="Iau?iue_laroux" xfId="901"/>
    <cellStyle name="Marza" xfId="902"/>
    <cellStyle name="Marza%" xfId="903"/>
    <cellStyle name="Nazwa" xfId="904"/>
    <cellStyle name="Normal_1996-1997-план 10 місяців" xfId="905"/>
    <cellStyle name="Normal_Доходи" xfId="2372"/>
    <cellStyle name="normalni_laroux" xfId="906"/>
    <cellStyle name="Normalny_A-FOUR TECH" xfId="907"/>
    <cellStyle name="Oeiainiaue [0]_laroux" xfId="908"/>
    <cellStyle name="Oeiainiaue_laroux" xfId="909"/>
    <cellStyle name="TrOds" xfId="910"/>
    <cellStyle name="Tytul" xfId="911"/>
    <cellStyle name="Walutowy [0]_Arkusz1" xfId="912"/>
    <cellStyle name="Walutowy_Arkusz1" xfId="913"/>
    <cellStyle name="Акцентування1" xfId="914"/>
    <cellStyle name="Акцентування1 10" xfId="915"/>
    <cellStyle name="Акцентування1 11" xfId="916"/>
    <cellStyle name="Акцентування1 12" xfId="917"/>
    <cellStyle name="Акцентування1 13" xfId="918"/>
    <cellStyle name="Акцентування1 14" xfId="919"/>
    <cellStyle name="Акцентування1 14 2" xfId="920"/>
    <cellStyle name="Акцентування1 14 3" xfId="921"/>
    <cellStyle name="Акцентування1 15" xfId="922"/>
    <cellStyle name="Акцентування1 15 2" xfId="923"/>
    <cellStyle name="Акцентування1 16" xfId="924"/>
    <cellStyle name="Акцентування1 16 2" xfId="925"/>
    <cellStyle name="Акцентування1 17" xfId="926"/>
    <cellStyle name="Акцентування1 18" xfId="927"/>
    <cellStyle name="Акцентування1 19" xfId="928"/>
    <cellStyle name="Акцентування1 2" xfId="929"/>
    <cellStyle name="Акцентування1 2 10" xfId="930"/>
    <cellStyle name="Акцентування1 2 11" xfId="931"/>
    <cellStyle name="Акцентування1 2 2" xfId="932"/>
    <cellStyle name="Акцентування1 2 3" xfId="933"/>
    <cellStyle name="Акцентування1 2 4" xfId="934"/>
    <cellStyle name="Акцентування1 2 5" xfId="935"/>
    <cellStyle name="Акцентування1 2 6" xfId="936"/>
    <cellStyle name="Акцентування1 2 7" xfId="937"/>
    <cellStyle name="Акцентування1 2 8" xfId="938"/>
    <cellStyle name="Акцентування1 2 9" xfId="939"/>
    <cellStyle name="Акцентування1 20" xfId="940"/>
    <cellStyle name="Акцентування1 20 2" xfId="941"/>
    <cellStyle name="Акцентування1 21" xfId="942"/>
    <cellStyle name="Акцентування1 22" xfId="943"/>
    <cellStyle name="Акцентування1 23" xfId="944"/>
    <cellStyle name="Акцентування1 24" xfId="945"/>
    <cellStyle name="Акцентування1 25" xfId="946"/>
    <cellStyle name="Акцентування1 3" xfId="947"/>
    <cellStyle name="Акцентування1 4" xfId="948"/>
    <cellStyle name="Акцентування1 5" xfId="949"/>
    <cellStyle name="Акцентування1 6" xfId="950"/>
    <cellStyle name="Акцентування1 7" xfId="951"/>
    <cellStyle name="Акцентування1 7 2" xfId="952"/>
    <cellStyle name="Акцентування1 7 3" xfId="953"/>
    <cellStyle name="Акцентування1 7 4" xfId="954"/>
    <cellStyle name="Акцентування1 8" xfId="955"/>
    <cellStyle name="Акцентування1 8 2" xfId="956"/>
    <cellStyle name="Акцентування1 8 3" xfId="957"/>
    <cellStyle name="Акцентування1 9" xfId="958"/>
    <cellStyle name="Акцентування1 9 2" xfId="959"/>
    <cellStyle name="Акцентування2" xfId="960"/>
    <cellStyle name="Акцентування2 10" xfId="961"/>
    <cellStyle name="Акцентування2 11" xfId="962"/>
    <cellStyle name="Акцентування2 12" xfId="963"/>
    <cellStyle name="Акцентування2 13" xfId="964"/>
    <cellStyle name="Акцентування2 14" xfId="965"/>
    <cellStyle name="Акцентування2 14 2" xfId="966"/>
    <cellStyle name="Акцентування2 14 3" xfId="967"/>
    <cellStyle name="Акцентування2 15" xfId="968"/>
    <cellStyle name="Акцентування2 15 2" xfId="969"/>
    <cellStyle name="Акцентування2 16" xfId="970"/>
    <cellStyle name="Акцентування2 16 2" xfId="971"/>
    <cellStyle name="Акцентування2 17" xfId="972"/>
    <cellStyle name="Акцентування2 18" xfId="973"/>
    <cellStyle name="Акцентування2 19" xfId="974"/>
    <cellStyle name="Акцентування2 2" xfId="975"/>
    <cellStyle name="Акцентування2 2 10" xfId="976"/>
    <cellStyle name="Акцентування2 2 11" xfId="977"/>
    <cellStyle name="Акцентування2 2 2" xfId="978"/>
    <cellStyle name="Акцентування2 2 3" xfId="979"/>
    <cellStyle name="Акцентування2 2 4" xfId="980"/>
    <cellStyle name="Акцентування2 2 5" xfId="981"/>
    <cellStyle name="Акцентування2 2 6" xfId="982"/>
    <cellStyle name="Акцентування2 2 7" xfId="983"/>
    <cellStyle name="Акцентування2 2 8" xfId="984"/>
    <cellStyle name="Акцентування2 2 9" xfId="985"/>
    <cellStyle name="Акцентування2 20" xfId="986"/>
    <cellStyle name="Акцентування2 20 2" xfId="987"/>
    <cellStyle name="Акцентування2 21" xfId="988"/>
    <cellStyle name="Акцентування2 22" xfId="989"/>
    <cellStyle name="Акцентування2 23" xfId="990"/>
    <cellStyle name="Акцентування2 24" xfId="991"/>
    <cellStyle name="Акцентування2 3" xfId="992"/>
    <cellStyle name="Акцентування2 4" xfId="993"/>
    <cellStyle name="Акцентування2 5" xfId="994"/>
    <cellStyle name="Акцентування2 6" xfId="995"/>
    <cellStyle name="Акцентування2 7" xfId="996"/>
    <cellStyle name="Акцентування2 7 2" xfId="997"/>
    <cellStyle name="Акцентування2 7 3" xfId="998"/>
    <cellStyle name="Акцентування2 7 4" xfId="999"/>
    <cellStyle name="Акцентування2 8" xfId="1000"/>
    <cellStyle name="Акцентування2 8 2" xfId="1001"/>
    <cellStyle name="Акцентування2 8 3" xfId="1002"/>
    <cellStyle name="Акцентування2 9" xfId="1003"/>
    <cellStyle name="Акцентування2 9 2" xfId="1004"/>
    <cellStyle name="Акцентування3" xfId="1005"/>
    <cellStyle name="Акцентування3 10" xfId="1006"/>
    <cellStyle name="Акцентування3 11" xfId="1007"/>
    <cellStyle name="Акцентування3 12" xfId="1008"/>
    <cellStyle name="Акцентування3 13" xfId="1009"/>
    <cellStyle name="Акцентування3 14" xfId="1010"/>
    <cellStyle name="Акцентування3 14 2" xfId="1011"/>
    <cellStyle name="Акцентування3 14 3" xfId="1012"/>
    <cellStyle name="Акцентування3 15" xfId="1013"/>
    <cellStyle name="Акцентування3 15 2" xfId="1014"/>
    <cellStyle name="Акцентування3 16" xfId="1015"/>
    <cellStyle name="Акцентування3 16 2" xfId="1016"/>
    <cellStyle name="Акцентування3 17" xfId="1017"/>
    <cellStyle name="Акцентування3 18" xfId="1018"/>
    <cellStyle name="Акцентування3 19" xfId="1019"/>
    <cellStyle name="Акцентування3 2" xfId="1020"/>
    <cellStyle name="Акцентування3 2 10" xfId="1021"/>
    <cellStyle name="Акцентування3 2 11" xfId="1022"/>
    <cellStyle name="Акцентування3 2 2" xfId="1023"/>
    <cellStyle name="Акцентування3 2 3" xfId="1024"/>
    <cellStyle name="Акцентування3 2 4" xfId="1025"/>
    <cellStyle name="Акцентування3 2 5" xfId="1026"/>
    <cellStyle name="Акцентування3 2 6" xfId="1027"/>
    <cellStyle name="Акцентування3 2 7" xfId="1028"/>
    <cellStyle name="Акцентування3 2 8" xfId="1029"/>
    <cellStyle name="Акцентування3 2 9" xfId="1030"/>
    <cellStyle name="Акцентування3 20" xfId="1031"/>
    <cellStyle name="Акцентування3 20 2" xfId="1032"/>
    <cellStyle name="Акцентування3 21" xfId="1033"/>
    <cellStyle name="Акцентування3 22" xfId="1034"/>
    <cellStyle name="Акцентування3 23" xfId="1035"/>
    <cellStyle name="Акцентування3 24" xfId="1036"/>
    <cellStyle name="Акцентування3 3" xfId="1037"/>
    <cellStyle name="Акцентування3 4" xfId="1038"/>
    <cellStyle name="Акцентування3 5" xfId="1039"/>
    <cellStyle name="Акцентування3 6" xfId="1040"/>
    <cellStyle name="Акцентування3 7" xfId="1041"/>
    <cellStyle name="Акцентування3 7 2" xfId="1042"/>
    <cellStyle name="Акцентування3 7 3" xfId="1043"/>
    <cellStyle name="Акцентування3 7 4" xfId="1044"/>
    <cellStyle name="Акцентування3 8" xfId="1045"/>
    <cellStyle name="Акцентування3 8 2" xfId="1046"/>
    <cellStyle name="Акцентування3 8 3" xfId="1047"/>
    <cellStyle name="Акцентування3 9" xfId="1048"/>
    <cellStyle name="Акцентування3 9 2" xfId="1049"/>
    <cellStyle name="Акцентування4" xfId="1050"/>
    <cellStyle name="Акцентування4 10" xfId="1051"/>
    <cellStyle name="Акцентування4 11" xfId="1052"/>
    <cellStyle name="Акцентування4 12" xfId="1053"/>
    <cellStyle name="Акцентування4 13" xfId="1054"/>
    <cellStyle name="Акцентування4 14" xfId="1055"/>
    <cellStyle name="Акцентування4 14 2" xfId="1056"/>
    <cellStyle name="Акцентування4 14 3" xfId="1057"/>
    <cellStyle name="Акцентування4 15" xfId="1058"/>
    <cellStyle name="Акцентування4 15 2" xfId="1059"/>
    <cellStyle name="Акцентування4 16" xfId="1060"/>
    <cellStyle name="Акцентування4 16 2" xfId="1061"/>
    <cellStyle name="Акцентування4 17" xfId="1062"/>
    <cellStyle name="Акцентування4 18" xfId="1063"/>
    <cellStyle name="Акцентування4 19" xfId="1064"/>
    <cellStyle name="Акцентування4 2" xfId="1065"/>
    <cellStyle name="Акцентування4 2 10" xfId="1066"/>
    <cellStyle name="Акцентування4 2 11" xfId="1067"/>
    <cellStyle name="Акцентування4 2 2" xfId="1068"/>
    <cellStyle name="Акцентування4 2 3" xfId="1069"/>
    <cellStyle name="Акцентування4 2 4" xfId="1070"/>
    <cellStyle name="Акцентування4 2 5" xfId="1071"/>
    <cellStyle name="Акцентування4 2 6" xfId="1072"/>
    <cellStyle name="Акцентування4 2 7" xfId="1073"/>
    <cellStyle name="Акцентування4 2 8" xfId="1074"/>
    <cellStyle name="Акцентування4 2 9" xfId="1075"/>
    <cellStyle name="Акцентування4 20" xfId="1076"/>
    <cellStyle name="Акцентування4 20 2" xfId="1077"/>
    <cellStyle name="Акцентування4 21" xfId="1078"/>
    <cellStyle name="Акцентування4 22" xfId="1079"/>
    <cellStyle name="Акцентування4 23" xfId="1080"/>
    <cellStyle name="Акцентування4 24" xfId="1081"/>
    <cellStyle name="Акцентування4 25" xfId="1082"/>
    <cellStyle name="Акцентування4 3" xfId="1083"/>
    <cellStyle name="Акцентування4 4" xfId="1084"/>
    <cellStyle name="Акцентування4 5" xfId="1085"/>
    <cellStyle name="Акцентування4 6" xfId="1086"/>
    <cellStyle name="Акцентування4 7" xfId="1087"/>
    <cellStyle name="Акцентування4 7 2" xfId="1088"/>
    <cellStyle name="Акцентування4 7 3" xfId="1089"/>
    <cellStyle name="Акцентування4 7 4" xfId="1090"/>
    <cellStyle name="Акцентування4 8" xfId="1091"/>
    <cellStyle name="Акцентування4 8 2" xfId="1092"/>
    <cellStyle name="Акцентування4 8 3" xfId="1093"/>
    <cellStyle name="Акцентування4 9" xfId="1094"/>
    <cellStyle name="Акцентування4 9 2" xfId="1095"/>
    <cellStyle name="Акцентування5" xfId="1096"/>
    <cellStyle name="Акцентування5 10" xfId="1097"/>
    <cellStyle name="Акцентування5 11" xfId="1098"/>
    <cellStyle name="Акцентування5 12" xfId="1099"/>
    <cellStyle name="Акцентування5 13" xfId="1100"/>
    <cellStyle name="Акцентування5 14" xfId="1101"/>
    <cellStyle name="Акцентування5 14 2" xfId="1102"/>
    <cellStyle name="Акцентування5 14 3" xfId="1103"/>
    <cellStyle name="Акцентування5 15" xfId="1104"/>
    <cellStyle name="Акцентування5 15 2" xfId="1105"/>
    <cellStyle name="Акцентування5 16" xfId="1106"/>
    <cellStyle name="Акцентування5 16 2" xfId="1107"/>
    <cellStyle name="Акцентування5 17" xfId="1108"/>
    <cellStyle name="Акцентування5 18" xfId="1109"/>
    <cellStyle name="Акцентування5 19" xfId="1110"/>
    <cellStyle name="Акцентування5 2" xfId="1111"/>
    <cellStyle name="Акцентування5 2 10" xfId="1112"/>
    <cellStyle name="Акцентування5 2 11" xfId="1113"/>
    <cellStyle name="Акцентування5 2 2" xfId="1114"/>
    <cellStyle name="Акцентування5 2 3" xfId="1115"/>
    <cellStyle name="Акцентування5 2 4" xfId="1116"/>
    <cellStyle name="Акцентування5 2 5" xfId="1117"/>
    <cellStyle name="Акцентування5 2 6" xfId="1118"/>
    <cellStyle name="Акцентування5 2 7" xfId="1119"/>
    <cellStyle name="Акцентування5 2 8" xfId="1120"/>
    <cellStyle name="Акцентування5 2 9" xfId="1121"/>
    <cellStyle name="Акцентування5 20" xfId="1122"/>
    <cellStyle name="Акцентування5 20 2" xfId="1123"/>
    <cellStyle name="Акцентування5 21" xfId="1124"/>
    <cellStyle name="Акцентування5 22" xfId="1125"/>
    <cellStyle name="Акцентування5 23" xfId="1126"/>
    <cellStyle name="Акцентування5 24" xfId="1127"/>
    <cellStyle name="Акцентування5 3" xfId="1128"/>
    <cellStyle name="Акцентування5 4" xfId="1129"/>
    <cellStyle name="Акцентування5 5" xfId="1130"/>
    <cellStyle name="Акцентування5 6" xfId="1131"/>
    <cellStyle name="Акцентування5 7" xfId="1132"/>
    <cellStyle name="Акцентування5 7 2" xfId="1133"/>
    <cellStyle name="Акцентування5 7 3" xfId="1134"/>
    <cellStyle name="Акцентування5 7 4" xfId="1135"/>
    <cellStyle name="Акцентування5 8" xfId="1136"/>
    <cellStyle name="Акцентування5 8 2" xfId="1137"/>
    <cellStyle name="Акцентування5 8 3" xfId="1138"/>
    <cellStyle name="Акцентування5 9" xfId="1139"/>
    <cellStyle name="Акцентування5 9 2" xfId="1140"/>
    <cellStyle name="Акцентування6" xfId="1141"/>
    <cellStyle name="Акцентування6 10" xfId="1142"/>
    <cellStyle name="Акцентування6 11" xfId="1143"/>
    <cellStyle name="Акцентування6 12" xfId="1144"/>
    <cellStyle name="Акцентування6 13" xfId="1145"/>
    <cellStyle name="Акцентування6 14" xfId="1146"/>
    <cellStyle name="Акцентування6 14 2" xfId="1147"/>
    <cellStyle name="Акцентування6 14 3" xfId="1148"/>
    <cellStyle name="Акцентування6 15" xfId="1149"/>
    <cellStyle name="Акцентування6 15 2" xfId="1150"/>
    <cellStyle name="Акцентування6 16" xfId="1151"/>
    <cellStyle name="Акцентування6 16 2" xfId="1152"/>
    <cellStyle name="Акцентування6 17" xfId="1153"/>
    <cellStyle name="Акцентування6 18" xfId="1154"/>
    <cellStyle name="Акцентування6 19" xfId="1155"/>
    <cellStyle name="Акцентування6 2" xfId="1156"/>
    <cellStyle name="Акцентування6 2 10" xfId="1157"/>
    <cellStyle name="Акцентування6 2 11" xfId="1158"/>
    <cellStyle name="Акцентування6 2 2" xfId="1159"/>
    <cellStyle name="Акцентування6 2 3" xfId="1160"/>
    <cellStyle name="Акцентування6 2 4" xfId="1161"/>
    <cellStyle name="Акцентування6 2 5" xfId="1162"/>
    <cellStyle name="Акцентування6 2 6" xfId="1163"/>
    <cellStyle name="Акцентування6 2 7" xfId="1164"/>
    <cellStyle name="Акцентування6 2 8" xfId="1165"/>
    <cellStyle name="Акцентування6 2 9" xfId="1166"/>
    <cellStyle name="Акцентування6 20" xfId="1167"/>
    <cellStyle name="Акцентування6 20 2" xfId="1168"/>
    <cellStyle name="Акцентування6 21" xfId="1169"/>
    <cellStyle name="Акцентування6 22" xfId="1170"/>
    <cellStyle name="Акцентування6 23" xfId="1171"/>
    <cellStyle name="Акцентування6 24" xfId="1172"/>
    <cellStyle name="Акцентування6 3" xfId="1173"/>
    <cellStyle name="Акцентування6 4" xfId="1174"/>
    <cellStyle name="Акцентування6 5" xfId="1175"/>
    <cellStyle name="Акцентування6 6" xfId="1176"/>
    <cellStyle name="Акцентування6 7" xfId="1177"/>
    <cellStyle name="Акцентування6 7 2" xfId="1178"/>
    <cellStyle name="Акцентування6 7 3" xfId="1179"/>
    <cellStyle name="Акцентування6 7 4" xfId="1180"/>
    <cellStyle name="Акцентування6 8" xfId="1181"/>
    <cellStyle name="Акцентування6 8 2" xfId="1182"/>
    <cellStyle name="Акцентування6 8 3" xfId="1183"/>
    <cellStyle name="Акцентування6 9" xfId="1184"/>
    <cellStyle name="Акцентування6 9 2" xfId="1185"/>
    <cellStyle name="Ввід" xfId="1186"/>
    <cellStyle name="Ввід 10" xfId="1187"/>
    <cellStyle name="Ввід 11" xfId="1188"/>
    <cellStyle name="Ввід 12" xfId="1189"/>
    <cellStyle name="Ввід 13" xfId="1190"/>
    <cellStyle name="Ввід 14" xfId="1191"/>
    <cellStyle name="Ввід 14 2" xfId="1192"/>
    <cellStyle name="Ввід 14 3" xfId="1193"/>
    <cellStyle name="Ввід 15" xfId="1194"/>
    <cellStyle name="Ввід 15 2" xfId="1195"/>
    <cellStyle name="Ввід 16" xfId="1196"/>
    <cellStyle name="Ввід 16 2" xfId="1197"/>
    <cellStyle name="Ввід 17" xfId="1198"/>
    <cellStyle name="Ввід 18" xfId="1199"/>
    <cellStyle name="Ввід 19" xfId="1200"/>
    <cellStyle name="Ввід 2" xfId="1201"/>
    <cellStyle name="Ввід 2 10" xfId="1202"/>
    <cellStyle name="Ввід 2 11" xfId="1203"/>
    <cellStyle name="Ввід 2 2" xfId="1204"/>
    <cellStyle name="Ввід 2 3" xfId="1205"/>
    <cellStyle name="Ввід 2 4" xfId="1206"/>
    <cellStyle name="Ввід 2 5" xfId="1207"/>
    <cellStyle name="Ввід 2 6" xfId="1208"/>
    <cellStyle name="Ввід 2 7" xfId="1209"/>
    <cellStyle name="Ввід 2 8" xfId="1210"/>
    <cellStyle name="Ввід 2 9" xfId="1211"/>
    <cellStyle name="Ввід 20" xfId="1212"/>
    <cellStyle name="Ввід 20 2" xfId="1213"/>
    <cellStyle name="Ввід 21" xfId="1214"/>
    <cellStyle name="Ввід 22" xfId="1215"/>
    <cellStyle name="Ввід 23" xfId="1216"/>
    <cellStyle name="Ввід 24" xfId="1217"/>
    <cellStyle name="Ввід 25" xfId="2381"/>
    <cellStyle name="Ввід 3" xfId="1218"/>
    <cellStyle name="Ввід 4" xfId="1219"/>
    <cellStyle name="Ввід 5" xfId="1220"/>
    <cellStyle name="Ввід 6" xfId="1221"/>
    <cellStyle name="Ввід 7" xfId="1222"/>
    <cellStyle name="Ввід 7 2" xfId="1223"/>
    <cellStyle name="Ввід 7 3" xfId="1224"/>
    <cellStyle name="Ввід 7 4" xfId="1225"/>
    <cellStyle name="Ввід 8" xfId="1226"/>
    <cellStyle name="Ввід 8 2" xfId="1227"/>
    <cellStyle name="Ввід 8 3" xfId="1228"/>
    <cellStyle name="Ввід 9" xfId="1229"/>
    <cellStyle name="Ввід 9 2" xfId="1230"/>
    <cellStyle name="Ввод" xfId="1231"/>
    <cellStyle name="Гарний" xfId="1232"/>
    <cellStyle name="Гарний 2" xfId="2382"/>
    <cellStyle name="Добре" xfId="1233"/>
    <cellStyle name="Добре 10" xfId="1234"/>
    <cellStyle name="Добре 11" xfId="1235"/>
    <cellStyle name="Добре 12" xfId="1236"/>
    <cellStyle name="Добре 13" xfId="1237"/>
    <cellStyle name="Добре 14" xfId="1238"/>
    <cellStyle name="Добре 14 2" xfId="1239"/>
    <cellStyle name="Добре 14 3" xfId="1240"/>
    <cellStyle name="Добре 15" xfId="1241"/>
    <cellStyle name="Добре 15 2" xfId="1242"/>
    <cellStyle name="Добре 16" xfId="1243"/>
    <cellStyle name="Добре 16 2" xfId="1244"/>
    <cellStyle name="Добре 17" xfId="1245"/>
    <cellStyle name="Добре 18" xfId="1246"/>
    <cellStyle name="Добре 19" xfId="1247"/>
    <cellStyle name="Добре 2" xfId="1248"/>
    <cellStyle name="Добре 2 10" xfId="1249"/>
    <cellStyle name="Добре 2 11" xfId="1250"/>
    <cellStyle name="Добре 2 2" xfId="1251"/>
    <cellStyle name="Добре 2 3" xfId="1252"/>
    <cellStyle name="Добре 2 4" xfId="1253"/>
    <cellStyle name="Добре 2 5" xfId="1254"/>
    <cellStyle name="Добре 2 6" xfId="1255"/>
    <cellStyle name="Добре 2 7" xfId="1256"/>
    <cellStyle name="Добре 2 8" xfId="1257"/>
    <cellStyle name="Добре 2 9" xfId="1258"/>
    <cellStyle name="Добре 20" xfId="1259"/>
    <cellStyle name="Добре 20 2" xfId="1260"/>
    <cellStyle name="Добре 21" xfId="1261"/>
    <cellStyle name="Добре 22" xfId="1262"/>
    <cellStyle name="Добре 23" xfId="1263"/>
    <cellStyle name="Добре 24" xfId="1264"/>
    <cellStyle name="Добре 3" xfId="1265"/>
    <cellStyle name="Добре 4" xfId="1266"/>
    <cellStyle name="Добре 5" xfId="1267"/>
    <cellStyle name="Добре 6" xfId="1268"/>
    <cellStyle name="Добре 7" xfId="1269"/>
    <cellStyle name="Добре 7 2" xfId="1270"/>
    <cellStyle name="Добре 7 3" xfId="1271"/>
    <cellStyle name="Добре 7 4" xfId="1272"/>
    <cellStyle name="Добре 8" xfId="1273"/>
    <cellStyle name="Добре 8 2" xfId="1274"/>
    <cellStyle name="Добре 8 3" xfId="1275"/>
    <cellStyle name="Добре 9" xfId="1276"/>
    <cellStyle name="Добре 9 2" xfId="1277"/>
    <cellStyle name="Заголовок" xfId="1278"/>
    <cellStyle name="Заголовок 1 10" xfId="1279"/>
    <cellStyle name="Заголовок 1 11" xfId="1280"/>
    <cellStyle name="Заголовок 1 12" xfId="1281"/>
    <cellStyle name="Заголовок 1 13" xfId="1282"/>
    <cellStyle name="Заголовок 1 14" xfId="1283"/>
    <cellStyle name="Заголовок 1 14 2" xfId="1284"/>
    <cellStyle name="Заголовок 1 14 3" xfId="1285"/>
    <cellStyle name="Заголовок 1 15" xfId="1286"/>
    <cellStyle name="Заголовок 1 15 2" xfId="1287"/>
    <cellStyle name="Заголовок 1 16" xfId="1288"/>
    <cellStyle name="Заголовок 1 16 2" xfId="1289"/>
    <cellStyle name="Заголовок 1 17" xfId="1290"/>
    <cellStyle name="Заголовок 1 18" xfId="1291"/>
    <cellStyle name="Заголовок 1 19" xfId="1292"/>
    <cellStyle name="Заголовок 1 2" xfId="1293"/>
    <cellStyle name="Заголовок 1 2 10" xfId="1294"/>
    <cellStyle name="Заголовок 1 2 11" xfId="1295"/>
    <cellStyle name="Заголовок 1 2 12" xfId="1296"/>
    <cellStyle name="Заголовок 1 2 2" xfId="1297"/>
    <cellStyle name="Заголовок 1 2 3" xfId="1298"/>
    <cellStyle name="Заголовок 1 2 4" xfId="1299"/>
    <cellStyle name="Заголовок 1 2 5" xfId="1300"/>
    <cellStyle name="Заголовок 1 2 6" xfId="1301"/>
    <cellStyle name="Заголовок 1 2 7" xfId="1302"/>
    <cellStyle name="Заголовок 1 2 8" xfId="1303"/>
    <cellStyle name="Заголовок 1 2 9" xfId="1304"/>
    <cellStyle name="Заголовок 1 20" xfId="1305"/>
    <cellStyle name="Заголовок 1 20 2" xfId="1306"/>
    <cellStyle name="Заголовок 1 21" xfId="1307"/>
    <cellStyle name="Заголовок 1 22" xfId="1308"/>
    <cellStyle name="Заголовок 1 23" xfId="1309"/>
    <cellStyle name="Заголовок 1 24" xfId="1310"/>
    <cellStyle name="Заголовок 1 3" xfId="1311"/>
    <cellStyle name="Заголовок 1 4" xfId="1312"/>
    <cellStyle name="Заголовок 1 5" xfId="1313"/>
    <cellStyle name="Заголовок 1 6" xfId="1314"/>
    <cellStyle name="Заголовок 1 7" xfId="1315"/>
    <cellStyle name="Заголовок 1 7 2" xfId="1316"/>
    <cellStyle name="Заголовок 1 7 3" xfId="1317"/>
    <cellStyle name="Заголовок 1 7 4" xfId="1318"/>
    <cellStyle name="Заголовок 1 8" xfId="1319"/>
    <cellStyle name="Заголовок 1 8 2" xfId="1320"/>
    <cellStyle name="Заголовок 1 8 3" xfId="1321"/>
    <cellStyle name="Заголовок 1 9" xfId="1322"/>
    <cellStyle name="Заголовок 1 9 2" xfId="1323"/>
    <cellStyle name="Заголовок 2 10" xfId="1324"/>
    <cellStyle name="Заголовок 2 11" xfId="1325"/>
    <cellStyle name="Заголовок 2 12" xfId="1326"/>
    <cellStyle name="Заголовок 2 13" xfId="1327"/>
    <cellStyle name="Заголовок 2 14" xfId="1328"/>
    <cellStyle name="Заголовок 2 14 2" xfId="1329"/>
    <cellStyle name="Заголовок 2 14 3" xfId="1330"/>
    <cellStyle name="Заголовок 2 15" xfId="1331"/>
    <cellStyle name="Заголовок 2 15 2" xfId="1332"/>
    <cellStyle name="Заголовок 2 16" xfId="1333"/>
    <cellStyle name="Заголовок 2 16 2" xfId="1334"/>
    <cellStyle name="Заголовок 2 17" xfId="1335"/>
    <cellStyle name="Заголовок 2 18" xfId="1336"/>
    <cellStyle name="Заголовок 2 19" xfId="1337"/>
    <cellStyle name="Заголовок 2 2" xfId="1338"/>
    <cellStyle name="Заголовок 2 2 10" xfId="1339"/>
    <cellStyle name="Заголовок 2 2 11" xfId="1340"/>
    <cellStyle name="Заголовок 2 2 12" xfId="1341"/>
    <cellStyle name="Заголовок 2 2 2" xfId="1342"/>
    <cellStyle name="Заголовок 2 2 3" xfId="1343"/>
    <cellStyle name="Заголовок 2 2 4" xfId="1344"/>
    <cellStyle name="Заголовок 2 2 5" xfId="1345"/>
    <cellStyle name="Заголовок 2 2 6" xfId="1346"/>
    <cellStyle name="Заголовок 2 2 7" xfId="1347"/>
    <cellStyle name="Заголовок 2 2 8" xfId="1348"/>
    <cellStyle name="Заголовок 2 2 9" xfId="1349"/>
    <cellStyle name="Заголовок 2 20" xfId="1350"/>
    <cellStyle name="Заголовок 2 20 2" xfId="1351"/>
    <cellStyle name="Заголовок 2 21" xfId="1352"/>
    <cellStyle name="Заголовок 2 22" xfId="1353"/>
    <cellStyle name="Заголовок 2 23" xfId="1354"/>
    <cellStyle name="Заголовок 2 24" xfId="1355"/>
    <cellStyle name="Заголовок 2 3" xfId="1356"/>
    <cellStyle name="Заголовок 2 4" xfId="1357"/>
    <cellStyle name="Заголовок 2 5" xfId="1358"/>
    <cellStyle name="Заголовок 2 6" xfId="1359"/>
    <cellStyle name="Заголовок 2 7" xfId="1360"/>
    <cellStyle name="Заголовок 2 7 2" xfId="1361"/>
    <cellStyle name="Заголовок 2 7 3" xfId="1362"/>
    <cellStyle name="Заголовок 2 7 4" xfId="1363"/>
    <cellStyle name="Заголовок 2 8" xfId="1364"/>
    <cellStyle name="Заголовок 2 8 2" xfId="1365"/>
    <cellStyle name="Заголовок 2 8 3" xfId="1366"/>
    <cellStyle name="Заголовок 2 9" xfId="1367"/>
    <cellStyle name="Заголовок 2 9 2" xfId="1368"/>
    <cellStyle name="Заголовок 3 10" xfId="1369"/>
    <cellStyle name="Заголовок 3 11" xfId="1370"/>
    <cellStyle name="Заголовок 3 12" xfId="1371"/>
    <cellStyle name="Заголовок 3 13" xfId="1372"/>
    <cellStyle name="Заголовок 3 14" xfId="1373"/>
    <cellStyle name="Заголовок 3 14 2" xfId="1374"/>
    <cellStyle name="Заголовок 3 14 3" xfId="1375"/>
    <cellStyle name="Заголовок 3 15" xfId="1376"/>
    <cellStyle name="Заголовок 3 15 2" xfId="1377"/>
    <cellStyle name="Заголовок 3 16" xfId="1378"/>
    <cellStyle name="Заголовок 3 16 2" xfId="1379"/>
    <cellStyle name="Заголовок 3 17" xfId="1380"/>
    <cellStyle name="Заголовок 3 18" xfId="1381"/>
    <cellStyle name="Заголовок 3 19" xfId="1382"/>
    <cellStyle name="Заголовок 3 2" xfId="1383"/>
    <cellStyle name="Заголовок 3 2 10" xfId="1384"/>
    <cellStyle name="Заголовок 3 2 11" xfId="1385"/>
    <cellStyle name="Заголовок 3 2 12" xfId="1386"/>
    <cellStyle name="Заголовок 3 2 2" xfId="1387"/>
    <cellStyle name="Заголовок 3 2 3" xfId="1388"/>
    <cellStyle name="Заголовок 3 2 4" xfId="1389"/>
    <cellStyle name="Заголовок 3 2 5" xfId="1390"/>
    <cellStyle name="Заголовок 3 2 6" xfId="1391"/>
    <cellStyle name="Заголовок 3 2 7" xfId="1392"/>
    <cellStyle name="Заголовок 3 2 8" xfId="1393"/>
    <cellStyle name="Заголовок 3 2 9" xfId="1394"/>
    <cellStyle name="Заголовок 3 20" xfId="1395"/>
    <cellStyle name="Заголовок 3 20 2" xfId="1396"/>
    <cellStyle name="Заголовок 3 21" xfId="1397"/>
    <cellStyle name="Заголовок 3 22" xfId="1398"/>
    <cellStyle name="Заголовок 3 23" xfId="1399"/>
    <cellStyle name="Заголовок 3 24" xfId="1400"/>
    <cellStyle name="Заголовок 3 3" xfId="1401"/>
    <cellStyle name="Заголовок 3 4" xfId="1402"/>
    <cellStyle name="Заголовок 3 5" xfId="1403"/>
    <cellStyle name="Заголовок 3 6" xfId="1404"/>
    <cellStyle name="Заголовок 3 7" xfId="1405"/>
    <cellStyle name="Заголовок 3 7 2" xfId="1406"/>
    <cellStyle name="Заголовок 3 7 3" xfId="1407"/>
    <cellStyle name="Заголовок 3 7 4" xfId="1408"/>
    <cellStyle name="Заголовок 3 8" xfId="1409"/>
    <cellStyle name="Заголовок 3 8 2" xfId="1410"/>
    <cellStyle name="Заголовок 3 8 3" xfId="1411"/>
    <cellStyle name="Заголовок 3 9" xfId="1412"/>
    <cellStyle name="Заголовок 3 9 2" xfId="1413"/>
    <cellStyle name="Заголовок 4 10" xfId="1414"/>
    <cellStyle name="Заголовок 4 11" xfId="1415"/>
    <cellStyle name="Заголовок 4 12" xfId="1416"/>
    <cellStyle name="Заголовок 4 13" xfId="1417"/>
    <cellStyle name="Заголовок 4 14" xfId="1418"/>
    <cellStyle name="Заголовок 4 14 2" xfId="1419"/>
    <cellStyle name="Заголовок 4 14 3" xfId="1420"/>
    <cellStyle name="Заголовок 4 15" xfId="1421"/>
    <cellStyle name="Заголовок 4 15 2" xfId="1422"/>
    <cellStyle name="Заголовок 4 16" xfId="1423"/>
    <cellStyle name="Заголовок 4 16 2" xfId="1424"/>
    <cellStyle name="Заголовок 4 17" xfId="1425"/>
    <cellStyle name="Заголовок 4 18" xfId="1426"/>
    <cellStyle name="Заголовок 4 19" xfId="1427"/>
    <cellStyle name="Заголовок 4 2" xfId="1428"/>
    <cellStyle name="Заголовок 4 2 10" xfId="1429"/>
    <cellStyle name="Заголовок 4 2 11" xfId="1430"/>
    <cellStyle name="Заголовок 4 2 12" xfId="1431"/>
    <cellStyle name="Заголовок 4 2 2" xfId="1432"/>
    <cellStyle name="Заголовок 4 2 3" xfId="1433"/>
    <cellStyle name="Заголовок 4 2 4" xfId="1434"/>
    <cellStyle name="Заголовок 4 2 5" xfId="1435"/>
    <cellStyle name="Заголовок 4 2 6" xfId="1436"/>
    <cellStyle name="Заголовок 4 2 7" xfId="1437"/>
    <cellStyle name="Заголовок 4 2 8" xfId="1438"/>
    <cellStyle name="Заголовок 4 2 9" xfId="1439"/>
    <cellStyle name="Заголовок 4 20" xfId="1440"/>
    <cellStyle name="Заголовок 4 20 2" xfId="1441"/>
    <cellStyle name="Заголовок 4 21" xfId="1442"/>
    <cellStyle name="Заголовок 4 22" xfId="1443"/>
    <cellStyle name="Заголовок 4 23" xfId="1444"/>
    <cellStyle name="Заголовок 4 24" xfId="1445"/>
    <cellStyle name="Заголовок 4 3" xfId="1446"/>
    <cellStyle name="Заголовок 4 4" xfId="1447"/>
    <cellStyle name="Заголовок 4 5" xfId="1448"/>
    <cellStyle name="Заголовок 4 6" xfId="1449"/>
    <cellStyle name="Заголовок 4 7" xfId="1450"/>
    <cellStyle name="Заголовок 4 7 2" xfId="1451"/>
    <cellStyle name="Заголовок 4 7 3" xfId="1452"/>
    <cellStyle name="Заголовок 4 7 4" xfId="1453"/>
    <cellStyle name="Заголовок 4 8" xfId="1454"/>
    <cellStyle name="Заголовок 4 8 2" xfId="1455"/>
    <cellStyle name="Заголовок 4 8 3" xfId="1456"/>
    <cellStyle name="Заголовок 4 9" xfId="1457"/>
    <cellStyle name="Заголовок 4 9 2" xfId="1458"/>
    <cellStyle name="Звичайний" xfId="0" builtinId="0"/>
    <cellStyle name="Звичайний 10" xfId="1459"/>
    <cellStyle name="Звичайний 10 2" xfId="1460"/>
    <cellStyle name="Звичайний 10 2 2" xfId="1461"/>
    <cellStyle name="Звичайний 10 3" xfId="1462"/>
    <cellStyle name="Звичайний 10 3 2" xfId="1463"/>
    <cellStyle name="Звичайний 10 4" xfId="1464"/>
    <cellStyle name="Звичайний 10 4 2" xfId="1465"/>
    <cellStyle name="Звичайний 10 5" xfId="1466"/>
    <cellStyle name="Звичайний 10_Прогноз" xfId="1467"/>
    <cellStyle name="Звичайний 11" xfId="1468"/>
    <cellStyle name="Звичайний 11 2" xfId="1469"/>
    <cellStyle name="Звичайний 11 2 2" xfId="1470"/>
    <cellStyle name="Звичайний 11 3" xfId="1471"/>
    <cellStyle name="Звичайний 11 3 2" xfId="1472"/>
    <cellStyle name="Звичайний 11 4" xfId="1473"/>
    <cellStyle name="Звичайний 11_Прогноз" xfId="1474"/>
    <cellStyle name="Звичайний 12" xfId="1475"/>
    <cellStyle name="Звичайний 12 2" xfId="1476"/>
    <cellStyle name="Звичайний 12 2 2" xfId="1477"/>
    <cellStyle name="Звичайний 12_Прогноз" xfId="1478"/>
    <cellStyle name="Звичайний 13" xfId="1479"/>
    <cellStyle name="Звичайний 13 2" xfId="1480"/>
    <cellStyle name="Звичайний 13 2 2" xfId="1481"/>
    <cellStyle name="Звичайний 13 3" xfId="1482"/>
    <cellStyle name="Звичайний 13_Прогноз" xfId="1483"/>
    <cellStyle name="Звичайний 14" xfId="1484"/>
    <cellStyle name="Звичайний 15" xfId="1485"/>
    <cellStyle name="Звичайний 16" xfId="1486"/>
    <cellStyle name="Звичайний 16 10" xfId="1487"/>
    <cellStyle name="Звичайний 16 11" xfId="1488"/>
    <cellStyle name="Звичайний 16 2" xfId="1489"/>
    <cellStyle name="Звичайний 16 3" xfId="1490"/>
    <cellStyle name="Звичайний 16 4" xfId="1491"/>
    <cellStyle name="Звичайний 16 5" xfId="1492"/>
    <cellStyle name="Звичайний 16 6" xfId="1493"/>
    <cellStyle name="Звичайний 16 7" xfId="1494"/>
    <cellStyle name="Звичайний 16 8" xfId="1495"/>
    <cellStyle name="Звичайний 16 9" xfId="1496"/>
    <cellStyle name="Звичайний 16_Прогноз" xfId="1497"/>
    <cellStyle name="Звичайний 17" xfId="1498"/>
    <cellStyle name="Звичайний 18" xfId="1499"/>
    <cellStyle name="Звичайний 19" xfId="1500"/>
    <cellStyle name="Звичайний 2" xfId="1501"/>
    <cellStyle name="Звичайний 2 10" xfId="1502"/>
    <cellStyle name="Звичайний 2 10 2" xfId="1503"/>
    <cellStyle name="Звичайний 2 11" xfId="1504"/>
    <cellStyle name="Звичайний 2 11 2" xfId="1505"/>
    <cellStyle name="Звичайний 2 12" xfId="1506"/>
    <cellStyle name="Звичайний 2 12 2" xfId="1507"/>
    <cellStyle name="Звичайний 2 12 3" xfId="1508"/>
    <cellStyle name="Звичайний 2 13" xfId="1509"/>
    <cellStyle name="Звичайний 2 13 2" xfId="1510"/>
    <cellStyle name="Звичайний 2 13 3" xfId="1511"/>
    <cellStyle name="Звичайний 2 14" xfId="1512"/>
    <cellStyle name="Звичайний 2 14 2" xfId="1513"/>
    <cellStyle name="Звичайний 2 14 2 2" xfId="1514"/>
    <cellStyle name="Звичайний 2 14 2 2 2" xfId="1515"/>
    <cellStyle name="Звичайний 2 14 2 2 2 2" xfId="1516"/>
    <cellStyle name="Звичайний 2 14 2 2 2 2 2" xfId="1517"/>
    <cellStyle name="Звичайний 2 14 2 2 2 2 2 2" xfId="1518"/>
    <cellStyle name="Звичайний 2 14 2 2 2 2 2 2 2" xfId="1519"/>
    <cellStyle name="Звичайний 2 14 2 2 2 2 2 2 2 2" xfId="1520"/>
    <cellStyle name="Звичайний 2 14 2 2 2 2 2 2 2 2 2" xfId="1521"/>
    <cellStyle name="Звичайний 2 14 2 2 2 2 2 2 2 2 3" xfId="1522"/>
    <cellStyle name="Звичайний 2 14 2 2 2 2 2 2 2 2 4" xfId="1523"/>
    <cellStyle name="Звичайний 2 14 2 2 2 2 2 2 2 3" xfId="1524"/>
    <cellStyle name="Звичайний 2 14 2 2 2 2 2 2 2 3 2" xfId="1525"/>
    <cellStyle name="Звичайний 2 14 2 2 2 2 2 2 3" xfId="1526"/>
    <cellStyle name="Звичайний 2 14 2 2 2 2 2 2 4" xfId="1527"/>
    <cellStyle name="Звичайний 2 14 2 2 2 2 2 2 5" xfId="1528"/>
    <cellStyle name="Звичайний 2 14 2 2 2 2 2 3" xfId="1529"/>
    <cellStyle name="Звичайний 2 14 2 2 2 2 2 3 2" xfId="1530"/>
    <cellStyle name="Звичайний 2 14 2 2 2 2 2 3 3" xfId="1531"/>
    <cellStyle name="Звичайний 2 14 2 2 2 2 2 3 4" xfId="1532"/>
    <cellStyle name="Звичайний 2 14 2 2 2 2 2 4" xfId="1533"/>
    <cellStyle name="Звичайний 2 14 2 2 2 2 2 4 2" xfId="1534"/>
    <cellStyle name="Звичайний 2 14 2 2 2 2 3" xfId="1535"/>
    <cellStyle name="Звичайний 2 14 2 2 2 2 3 2" xfId="1536"/>
    <cellStyle name="Звичайний 2 14 2 2 2 2 3 2 2" xfId="1537"/>
    <cellStyle name="Звичайний 2 14 2 2 2 2 3 2 3" xfId="1538"/>
    <cellStyle name="Звичайний 2 14 2 2 2 2 3 2 4" xfId="1539"/>
    <cellStyle name="Звичайний 2 14 2 2 2 2 3 3" xfId="1540"/>
    <cellStyle name="Звичайний 2 14 2 2 2 2 3 3 2" xfId="1541"/>
    <cellStyle name="Звичайний 2 14 2 2 2 2 4" xfId="1542"/>
    <cellStyle name="Звичайний 2 14 2 2 2 2 5" xfId="1543"/>
    <cellStyle name="Звичайний 2 14 2 2 2 2 6" xfId="1544"/>
    <cellStyle name="Звичайний 2 14 2 2 2 3" xfId="1545"/>
    <cellStyle name="Звичайний 2 14 2 2 2 3 2" xfId="1546"/>
    <cellStyle name="Звичайний 2 14 2 2 2 3 2 2" xfId="1547"/>
    <cellStyle name="Звичайний 2 14 2 2 2 3 2 2 2" xfId="1548"/>
    <cellStyle name="Звичайний 2 14 2 2 2 3 2 3" xfId="1549"/>
    <cellStyle name="Звичайний 2 14 2 2 2 3 2 3 2" xfId="1550"/>
    <cellStyle name="Звичайний 2 14 2 2 2 3 3" xfId="1551"/>
    <cellStyle name="Звичайний 2 14 2 2 2 3 4" xfId="1552"/>
    <cellStyle name="Звичайний 2 14 2 2 2 4" xfId="1553"/>
    <cellStyle name="Звичайний 2 14 2 2 2 4 2" xfId="1554"/>
    <cellStyle name="Звичайний 2 14 2 2 2 5" xfId="1555"/>
    <cellStyle name="Звичайний 2 14 2 2 2 5 2" xfId="1556"/>
    <cellStyle name="Звичайний 2 14 2 2 3" xfId="1557"/>
    <cellStyle name="Звичайний 2 14 2 2 4" xfId="1558"/>
    <cellStyle name="Звичайний 2 14 2 2 5" xfId="1559"/>
    <cellStyle name="Звичайний 2 14 2 2 5 2" xfId="1560"/>
    <cellStyle name="Звичайний 2 14 2 2 5 2 2" xfId="1561"/>
    <cellStyle name="Звичайний 2 14 2 2 5 2 3" xfId="1562"/>
    <cellStyle name="Звичайний 2 14 2 2 5 2 4" xfId="1563"/>
    <cellStyle name="Звичайний 2 14 2 2 5 3" xfId="1564"/>
    <cellStyle name="Звичайний 2 14 2 2 5 3 2" xfId="1565"/>
    <cellStyle name="Звичайний 2 14 2 2 6" xfId="1566"/>
    <cellStyle name="Звичайний 2 14 2 2 7" xfId="1567"/>
    <cellStyle name="Звичайний 2 14 2 2 8" xfId="1568"/>
    <cellStyle name="Звичайний 2 14 2 3" xfId="1569"/>
    <cellStyle name="Звичайний 2 14 2 3 2" xfId="1570"/>
    <cellStyle name="Звичайний 2 14 2 3 2 2" xfId="1571"/>
    <cellStyle name="Звичайний 2 14 2 3 2 2 2" xfId="1572"/>
    <cellStyle name="Звичайний 2 14 2 3 3" xfId="1573"/>
    <cellStyle name="Звичайний 2 14 2 4" xfId="1574"/>
    <cellStyle name="Звичайний 2 14 2 4 2" xfId="1575"/>
    <cellStyle name="Звичайний 2 14 2 5" xfId="1576"/>
    <cellStyle name="Звичайний 2 14 2 5 2" xfId="1577"/>
    <cellStyle name="Звичайний 2 14 2 5 2 2" xfId="1578"/>
    <cellStyle name="Звичайний 2 14 2 5 2 2 2" xfId="1579"/>
    <cellStyle name="Звичайний 2 14 2 5 2 3" xfId="1580"/>
    <cellStyle name="Звичайний 2 14 2 5 2 3 2" xfId="1581"/>
    <cellStyle name="Звичайний 2 14 2 5 3" xfId="1582"/>
    <cellStyle name="Звичайний 2 14 2 5 4" xfId="1583"/>
    <cellStyle name="Звичайний 2 14 2 6" xfId="1584"/>
    <cellStyle name="Звичайний 2 14 2 6 2" xfId="1585"/>
    <cellStyle name="Звичайний 2 14 2 7" xfId="1586"/>
    <cellStyle name="Звичайний 2 14 2 7 2" xfId="1587"/>
    <cellStyle name="Звичайний 2 14 3" xfId="1588"/>
    <cellStyle name="Звичайний 2 14 3 2" xfId="1589"/>
    <cellStyle name="Звичайний 2 14 3 2 2" xfId="1590"/>
    <cellStyle name="Звичайний 2 14 3 2 3" xfId="1591"/>
    <cellStyle name="Звичайний 2 14 4" xfId="1592"/>
    <cellStyle name="Звичайний 2 14 5" xfId="1593"/>
    <cellStyle name="Звичайний 2 14 6" xfId="1594"/>
    <cellStyle name="Звичайний 2 14 6 2" xfId="1595"/>
    <cellStyle name="Звичайний 2 14 6 2 2" xfId="1596"/>
    <cellStyle name="Звичайний 2 14 6 2 3" xfId="1597"/>
    <cellStyle name="Звичайний 2 14 6 2 4" xfId="1598"/>
    <cellStyle name="Звичайний 2 14 6 3" xfId="1599"/>
    <cellStyle name="Звичайний 2 14 6 3 2" xfId="1600"/>
    <cellStyle name="Звичайний 2 14 7" xfId="1601"/>
    <cellStyle name="Звичайний 2 14 8" xfId="1602"/>
    <cellStyle name="Звичайний 2 14 9" xfId="1603"/>
    <cellStyle name="Звичайний 2 15" xfId="1604"/>
    <cellStyle name="Звичайний 2 16" xfId="1605"/>
    <cellStyle name="Звичайний 2 17" xfId="1606"/>
    <cellStyle name="Звичайний 2 18" xfId="1607"/>
    <cellStyle name="Звичайний 2 19" xfId="1608"/>
    <cellStyle name="Звичайний 2 2" xfId="1609"/>
    <cellStyle name="Звичайний 2 20" xfId="1610"/>
    <cellStyle name="Звичайний 2 20 2" xfId="1611"/>
    <cellStyle name="Звичайний 2 20 2 2" xfId="1612"/>
    <cellStyle name="Звичайний 2 20 2 2 2" xfId="1613"/>
    <cellStyle name="Звичайний 2 20 2 3" xfId="1614"/>
    <cellStyle name="Звичайний 2 20 2 3 2" xfId="1615"/>
    <cellStyle name="Звичайний 2 20 3" xfId="1616"/>
    <cellStyle name="Звичайний 2 20 4" xfId="1617"/>
    <cellStyle name="Звичайний 2 21" xfId="1618"/>
    <cellStyle name="Звичайний 2 21 2" xfId="1619"/>
    <cellStyle name="Звичайний 2 22" xfId="1620"/>
    <cellStyle name="Звичайний 2 22 2" xfId="1621"/>
    <cellStyle name="Звичайний 2 23" xfId="1622"/>
    <cellStyle name="Звичайний 2 23 2" xfId="1623"/>
    <cellStyle name="Звичайний 2 23 2 2" xfId="1624"/>
    <cellStyle name="Звичайний 2 23 2 2 2" xfId="1625"/>
    <cellStyle name="Звичайний 2 23 2 2 2 2" xfId="1626"/>
    <cellStyle name="Звичайний 2 23 2 2 2 2 2" xfId="1627"/>
    <cellStyle name="Звичайний 2 23 2 2 2 2 3" xfId="1628"/>
    <cellStyle name="Звичайний 2 23 2 2 3" xfId="1629"/>
    <cellStyle name="Звичайний 2 23 2 2 4" xfId="1630"/>
    <cellStyle name="Звичайний 2 23 2 3" xfId="1631"/>
    <cellStyle name="Звичайний 2 23 2 3 2" xfId="1632"/>
    <cellStyle name="Звичайний 2 23 2 3 3" xfId="1633"/>
    <cellStyle name="Звичайний 2 23 3" xfId="1634"/>
    <cellStyle name="Звичайний 2 23 3 2" xfId="1635"/>
    <cellStyle name="Звичайний 2 23 3 2 2" xfId="1636"/>
    <cellStyle name="Звичайний 2 23 3 2 3" xfId="1637"/>
    <cellStyle name="Звичайний 2 23 4" xfId="1638"/>
    <cellStyle name="Звичайний 2 23 5" xfId="1639"/>
    <cellStyle name="Звичайний 2 24" xfId="1640"/>
    <cellStyle name="Звичайний 2 24 2" xfId="1641"/>
    <cellStyle name="Звичайний 2 24 2 2" xfId="1642"/>
    <cellStyle name="Звичайний 2 24 2 2 2" xfId="1643"/>
    <cellStyle name="Звичайний 2 24 2 2 3" xfId="1644"/>
    <cellStyle name="Звичайний 2 24 3" xfId="1645"/>
    <cellStyle name="Звичайний 2 24 4" xfId="1646"/>
    <cellStyle name="Звичайний 2 25" xfId="1647"/>
    <cellStyle name="Звичайний 2 26" xfId="1648"/>
    <cellStyle name="Звичайний 2 26 2" xfId="1649"/>
    <cellStyle name="Звичайний 2 26 3" xfId="1650"/>
    <cellStyle name="Звичайний 2 27" xfId="1651"/>
    <cellStyle name="Звичайний 2 28" xfId="1652"/>
    <cellStyle name="Звичайний 2 28 2" xfId="1653"/>
    <cellStyle name="Звичайний 2 28 3" xfId="1654"/>
    <cellStyle name="Звичайний 2 29" xfId="1655"/>
    <cellStyle name="Звичайний 2 29 2" xfId="1656"/>
    <cellStyle name="Звичайний 2 29 2 2" xfId="1657"/>
    <cellStyle name="Звичайний 2 29 2 2 2" xfId="1658"/>
    <cellStyle name="Звичайний 2 29 2 2 2 2" xfId="1659"/>
    <cellStyle name="Звичайний 2 29 2 2 2 2 2" xfId="1660"/>
    <cellStyle name="Звичайний 2 29 2 2 3" xfId="1661"/>
    <cellStyle name="Звичайний 2 29 2 3" xfId="1662"/>
    <cellStyle name="Звичайний 2 29 2 3 2" xfId="1663"/>
    <cellStyle name="Звичайний 2 29 3" xfId="1664"/>
    <cellStyle name="Звичайний 2 29 3 2" xfId="1665"/>
    <cellStyle name="Звичайний 2 29 3 2 2" xfId="1666"/>
    <cellStyle name="Звичайний 2 29 4" xfId="1667"/>
    <cellStyle name="Звичайний 2 3" xfId="1668"/>
    <cellStyle name="Звичайний 2 3 10" xfId="1669"/>
    <cellStyle name="Звичайний 2 3 11" xfId="1670"/>
    <cellStyle name="Звичайний 2 3 12" xfId="1671"/>
    <cellStyle name="Звичайний 2 3 13" xfId="1672"/>
    <cellStyle name="Звичайний 2 3 14" xfId="1673"/>
    <cellStyle name="Звичайний 2 3 15" xfId="1674"/>
    <cellStyle name="Звичайний 2 3 16" xfId="1675"/>
    <cellStyle name="Звичайний 2 3 17" xfId="1676"/>
    <cellStyle name="Звичайний 2 3 18" xfId="1677"/>
    <cellStyle name="Звичайний 2 3 19" xfId="1678"/>
    <cellStyle name="Звичайний 2 3 2" xfId="1679"/>
    <cellStyle name="Звичайний 2 3 20" xfId="1680"/>
    <cellStyle name="Звичайний 2 3 3" xfId="1681"/>
    <cellStyle name="Звичайний 2 3 4" xfId="1682"/>
    <cellStyle name="Звичайний 2 3 5" xfId="1683"/>
    <cellStyle name="Звичайний 2 3 6" xfId="1684"/>
    <cellStyle name="Звичайний 2 3 7" xfId="1685"/>
    <cellStyle name="Звичайний 2 3 8" xfId="1686"/>
    <cellStyle name="Звичайний 2 3 9" xfId="1687"/>
    <cellStyle name="Звичайний 2 30" xfId="1688"/>
    <cellStyle name="Звичайний 2 31" xfId="1689"/>
    <cellStyle name="Звичайний 2 32" xfId="1690"/>
    <cellStyle name="Звичайний 2 33" xfId="1691"/>
    <cellStyle name="Звичайний 2 34" xfId="2370"/>
    <cellStyle name="Звичайний 2 34 2" xfId="2396"/>
    <cellStyle name="Звичайний 2 35" xfId="2379"/>
    <cellStyle name="Звичайний 2 35 2" xfId="2399"/>
    <cellStyle name="Звичайний 2 36" xfId="2380"/>
    <cellStyle name="Звичайний 2 36 2" xfId="2400"/>
    <cellStyle name="Звичайний 2 37" xfId="2383"/>
    <cellStyle name="Звичайний 2 4" xfId="1692"/>
    <cellStyle name="Звичайний 2 4 10" xfId="1693"/>
    <cellStyle name="Звичайний 2 4 11" xfId="1694"/>
    <cellStyle name="Звичайний 2 4 2" xfId="1695"/>
    <cellStyle name="Звичайний 2 4 3" xfId="1696"/>
    <cellStyle name="Звичайний 2 4 4" xfId="1697"/>
    <cellStyle name="Звичайний 2 4 5" xfId="1698"/>
    <cellStyle name="Звичайний 2 4 6" xfId="1699"/>
    <cellStyle name="Звичайний 2 4 7" xfId="1700"/>
    <cellStyle name="Звичайний 2 4 8" xfId="1701"/>
    <cellStyle name="Звичайний 2 4 9" xfId="1702"/>
    <cellStyle name="Звичайний 2 5" xfId="1703"/>
    <cellStyle name="Звичайний 2 5 2" xfId="1704"/>
    <cellStyle name="Звичайний 2 6" xfId="1705"/>
    <cellStyle name="Звичайний 2 6 2" xfId="1706"/>
    <cellStyle name="Звичайний 2 7" xfId="1707"/>
    <cellStyle name="Звичайний 2 7 2" xfId="1708"/>
    <cellStyle name="Звичайний 2 8" xfId="1709"/>
    <cellStyle name="Звичайний 2 8 2" xfId="1710"/>
    <cellStyle name="Звичайний 2 9" xfId="1711"/>
    <cellStyle name="Звичайний 2 9 2" xfId="1712"/>
    <cellStyle name="Звичайний 2_22.12.2020 Додатки бюджет 2021 Коди нові" xfId="1713"/>
    <cellStyle name="Звичайний 20" xfId="1714"/>
    <cellStyle name="Звичайний 21" xfId="2376"/>
    <cellStyle name="Звичайний 21 2" xfId="2398"/>
    <cellStyle name="Звичайний 22" xfId="2377"/>
    <cellStyle name="Звичайний 3" xfId="1715"/>
    <cellStyle name="Звичайний 3 10" xfId="1716"/>
    <cellStyle name="Звичайний 3 11" xfId="1717"/>
    <cellStyle name="Звичайний 3 12" xfId="1718"/>
    <cellStyle name="Звичайний 3 13" xfId="1719"/>
    <cellStyle name="Звичайний 3 14" xfId="1720"/>
    <cellStyle name="Звичайний 3 15" xfId="1721"/>
    <cellStyle name="Звичайний 3 16" xfId="1722"/>
    <cellStyle name="Звичайний 3 17" xfId="1723"/>
    <cellStyle name="Звичайний 3 18" xfId="1724"/>
    <cellStyle name="Звичайний 3 19" xfId="1725"/>
    <cellStyle name="Звичайний 3 2" xfId="1726"/>
    <cellStyle name="Звичайний 3 20" xfId="1727"/>
    <cellStyle name="Звичайний 3 21" xfId="1728"/>
    <cellStyle name="Звичайний 3 22" xfId="1729"/>
    <cellStyle name="Звичайний 3 23" xfId="1730"/>
    <cellStyle name="Звичайний 3 24" xfId="1731"/>
    <cellStyle name="Звичайний 3 25" xfId="1732"/>
    <cellStyle name="Звичайний 3 3" xfId="1733"/>
    <cellStyle name="Звичайний 3 4" xfId="1734"/>
    <cellStyle name="Звичайний 3 5" xfId="1735"/>
    <cellStyle name="Звичайний 3 6" xfId="1736"/>
    <cellStyle name="Звичайний 3 7" xfId="1737"/>
    <cellStyle name="Звичайний 3 8" xfId="1738"/>
    <cellStyle name="Звичайний 3 9" xfId="1739"/>
    <cellStyle name="Звичайний 3_22.12.2020 Додатки бюджет 2021 Коди нові" xfId="1740"/>
    <cellStyle name="Звичайний 4" xfId="1741"/>
    <cellStyle name="Звичайний 5" xfId="1742"/>
    <cellStyle name="Звичайний 5 10" xfId="1743"/>
    <cellStyle name="Звичайний 5 11" xfId="1744"/>
    <cellStyle name="Звичайний 5 12" xfId="1745"/>
    <cellStyle name="Звичайний 5 13" xfId="1746"/>
    <cellStyle name="Звичайний 5 14" xfId="1747"/>
    <cellStyle name="Звичайний 5 15" xfId="1748"/>
    <cellStyle name="Звичайний 5 16" xfId="1749"/>
    <cellStyle name="Звичайний 5 17" xfId="1750"/>
    <cellStyle name="Звичайний 5 18" xfId="1751"/>
    <cellStyle name="Звичайний 5 19" xfId="1752"/>
    <cellStyle name="Звичайний 5 2" xfId="1753"/>
    <cellStyle name="Звичайний 5 20" xfId="1754"/>
    <cellStyle name="Звичайний 5 21" xfId="1755"/>
    <cellStyle name="Звичайний 5 22" xfId="1756"/>
    <cellStyle name="Звичайний 5 23" xfId="1757"/>
    <cellStyle name="Звичайний 5 24" xfId="1758"/>
    <cellStyle name="Звичайний 5 25" xfId="1759"/>
    <cellStyle name="Звичайний 5 3" xfId="1760"/>
    <cellStyle name="Звичайний 5 4" xfId="1761"/>
    <cellStyle name="Звичайний 5 5" xfId="1762"/>
    <cellStyle name="Звичайний 5 6" xfId="1763"/>
    <cellStyle name="Звичайний 5 7" xfId="1764"/>
    <cellStyle name="Звичайний 5 8" xfId="1765"/>
    <cellStyle name="Звичайний 5 9" xfId="1766"/>
    <cellStyle name="Звичайний 5_Прогноз" xfId="1767"/>
    <cellStyle name="Звичайний 6" xfId="1768"/>
    <cellStyle name="Звичайний 6 10" xfId="1769"/>
    <cellStyle name="Звичайний 6 10 2" xfId="1770"/>
    <cellStyle name="Звичайний 6 11" xfId="1771"/>
    <cellStyle name="Звичайний 6 11 2" xfId="1772"/>
    <cellStyle name="Звичайний 6 12" xfId="1773"/>
    <cellStyle name="Звичайний 6 12 2" xfId="1774"/>
    <cellStyle name="Звичайний 6 13" xfId="1775"/>
    <cellStyle name="Звичайний 6 13 2" xfId="1776"/>
    <cellStyle name="Звичайний 6 14" xfId="1777"/>
    <cellStyle name="Звичайний 6 14 2" xfId="1778"/>
    <cellStyle name="Звичайний 6 15" xfId="1779"/>
    <cellStyle name="Звичайний 6 15 2" xfId="1780"/>
    <cellStyle name="Звичайний 6 16" xfId="1781"/>
    <cellStyle name="Звичайний 6 16 2" xfId="1782"/>
    <cellStyle name="Звичайний 6 17" xfId="1783"/>
    <cellStyle name="Звичайний 6 17 2" xfId="1784"/>
    <cellStyle name="Звичайний 6 18" xfId="1785"/>
    <cellStyle name="Звичайний 6 18 2" xfId="1786"/>
    <cellStyle name="Звичайний 6 19" xfId="1787"/>
    <cellStyle name="Звичайний 6 2" xfId="1788"/>
    <cellStyle name="Звичайний 6 2 2" xfId="1789"/>
    <cellStyle name="Звичайний 6 3" xfId="1790"/>
    <cellStyle name="Звичайний 6 3 2" xfId="1791"/>
    <cellStyle name="Звичайний 6 4" xfId="1792"/>
    <cellStyle name="Звичайний 6 4 2" xfId="1793"/>
    <cellStyle name="Звичайний 6 5" xfId="1794"/>
    <cellStyle name="Звичайний 6 5 2" xfId="1795"/>
    <cellStyle name="Звичайний 6 6" xfId="1796"/>
    <cellStyle name="Звичайний 6 6 2" xfId="1797"/>
    <cellStyle name="Звичайний 6 7" xfId="1798"/>
    <cellStyle name="Звичайний 6 7 2" xfId="1799"/>
    <cellStyle name="Звичайний 6 8" xfId="1800"/>
    <cellStyle name="Звичайний 6 8 2" xfId="1801"/>
    <cellStyle name="Звичайний 6 9" xfId="1802"/>
    <cellStyle name="Звичайний 6 9 2" xfId="1803"/>
    <cellStyle name="Звичайний 6_Прогноз" xfId="1804"/>
    <cellStyle name="Звичайний 7" xfId="1805"/>
    <cellStyle name="Звичайний 7 2" xfId="1806"/>
    <cellStyle name="Звичайний 7_Прогноз" xfId="1807"/>
    <cellStyle name="Звичайний 8" xfId="1808"/>
    <cellStyle name="Звичайний 8 10" xfId="1809"/>
    <cellStyle name="Звичайний 8 11" xfId="1810"/>
    <cellStyle name="Звичайний 8 12" xfId="1811"/>
    <cellStyle name="Звичайний 8 13" xfId="1812"/>
    <cellStyle name="Звичайний 8 13 2" xfId="1813"/>
    <cellStyle name="Звичайний 8 14" xfId="1814"/>
    <cellStyle name="Звичайний 8 15" xfId="1815"/>
    <cellStyle name="Звичайний 8 2" xfId="1816"/>
    <cellStyle name="Звичайний 8 3" xfId="1817"/>
    <cellStyle name="Звичайний 8 4" xfId="1818"/>
    <cellStyle name="Звичайний 8 5" xfId="1819"/>
    <cellStyle name="Звичайний 8 6" xfId="1820"/>
    <cellStyle name="Звичайний 8 7" xfId="1821"/>
    <cellStyle name="Звичайний 8 8" xfId="1822"/>
    <cellStyle name="Звичайний 8 9" xfId="1823"/>
    <cellStyle name="Звичайний 8_Прогноз" xfId="1824"/>
    <cellStyle name="Звичайний 9" xfId="1825"/>
    <cellStyle name="Звичайний 9 2" xfId="1826"/>
    <cellStyle name="Звичайний 9 2 2" xfId="1827"/>
    <cellStyle name="Звичайний 9 3" xfId="1828"/>
    <cellStyle name="Звичайний 9 3 2" xfId="1829"/>
    <cellStyle name="Звичайний 9 4" xfId="1830"/>
    <cellStyle name="Звичайний 9 4 2" xfId="1831"/>
    <cellStyle name="Звичайний 9 5" xfId="1832"/>
    <cellStyle name="Звичайний 9 5 2" xfId="1833"/>
    <cellStyle name="Звичайний 9 6" xfId="1834"/>
    <cellStyle name="Звичайний 9 6 2" xfId="1835"/>
    <cellStyle name="Звичайний 9 7" xfId="1836"/>
    <cellStyle name="Звичайний 9 7 2" xfId="1837"/>
    <cellStyle name="Звичайний 9 8" xfId="1838"/>
    <cellStyle name="Звичайний 9 9" xfId="1839"/>
    <cellStyle name="Звичайний 9_Прогноз" xfId="1840"/>
    <cellStyle name="Зв'язана клітинка" xfId="1841"/>
    <cellStyle name="Зв'язана клітинка 10" xfId="1842"/>
    <cellStyle name="Зв'язана клітинка 11" xfId="1843"/>
    <cellStyle name="Зв'язана клітинка 12" xfId="1844"/>
    <cellStyle name="Зв'язана клітинка 13" xfId="1845"/>
    <cellStyle name="Зв'язана клітинка 14" xfId="1846"/>
    <cellStyle name="Зв'язана клітинка 14 2" xfId="1847"/>
    <cellStyle name="Зв'язана клітинка 14 3" xfId="1848"/>
    <cellStyle name="Зв'язана клітинка 15" xfId="1849"/>
    <cellStyle name="Зв'язана клітинка 15 2" xfId="1850"/>
    <cellStyle name="Зв'язана клітинка 16" xfId="1851"/>
    <cellStyle name="Зв'язана клітинка 16 2" xfId="1852"/>
    <cellStyle name="Зв'язана клітинка 17" xfId="1853"/>
    <cellStyle name="Зв'язана клітинка 18" xfId="1854"/>
    <cellStyle name="Зв'язана клітинка 19" xfId="1855"/>
    <cellStyle name="Зв'язана клітинка 2" xfId="1856"/>
    <cellStyle name="Зв'язана клітинка 2 10" xfId="1857"/>
    <cellStyle name="Зв'язана клітинка 2 11" xfId="1858"/>
    <cellStyle name="Зв'язана клітинка 2 2" xfId="1859"/>
    <cellStyle name="Зв'язана клітинка 2 3" xfId="1860"/>
    <cellStyle name="Зв'язана клітинка 2 4" xfId="1861"/>
    <cellStyle name="Зв'язана клітинка 2 5" xfId="1862"/>
    <cellStyle name="Зв'язана клітинка 2 6" xfId="1863"/>
    <cellStyle name="Зв'язана клітинка 2 7" xfId="1864"/>
    <cellStyle name="Зв'язана клітинка 2 8" xfId="1865"/>
    <cellStyle name="Зв'язана клітинка 2 9" xfId="1866"/>
    <cellStyle name="Зв'язана клітинка 20" xfId="1867"/>
    <cellStyle name="Зв'язана клітинка 20 2" xfId="1868"/>
    <cellStyle name="Зв'язана клітинка 21" xfId="1869"/>
    <cellStyle name="Зв'язана клітинка 22" xfId="1870"/>
    <cellStyle name="Зв'язана клітинка 23" xfId="1871"/>
    <cellStyle name="Зв'язана клітинка 24" xfId="1872"/>
    <cellStyle name="Зв'язана клітинка 25" xfId="2384"/>
    <cellStyle name="Зв'язана клітинка 3" xfId="1873"/>
    <cellStyle name="Зв'язана клітинка 4" xfId="1874"/>
    <cellStyle name="Зв'язана клітинка 5" xfId="1875"/>
    <cellStyle name="Зв'язана клітинка 6" xfId="1876"/>
    <cellStyle name="Зв'язана клітинка 7" xfId="1877"/>
    <cellStyle name="Зв'язана клітинка 7 2" xfId="1878"/>
    <cellStyle name="Зв'язана клітинка 7 3" xfId="1879"/>
    <cellStyle name="Зв'язана клітинка 7 4" xfId="1880"/>
    <cellStyle name="Зв'язана клітинка 8" xfId="1881"/>
    <cellStyle name="Зв'язана клітинка 8 2" xfId="1882"/>
    <cellStyle name="Зв'язана клітинка 8 3" xfId="1883"/>
    <cellStyle name="Зв'язана клітинка 9" xfId="1884"/>
    <cellStyle name="Зв'язана клітинка 9 2" xfId="1885"/>
    <cellStyle name="Итого" xfId="1886"/>
    <cellStyle name="Контрольна клітинка" xfId="1887"/>
    <cellStyle name="Контрольна клітинка 10" xfId="1888"/>
    <cellStyle name="Контрольна клітинка 11" xfId="1889"/>
    <cellStyle name="Контрольна клітинка 12" xfId="1890"/>
    <cellStyle name="Контрольна клітинка 13" xfId="1891"/>
    <cellStyle name="Контрольна клітинка 14" xfId="1892"/>
    <cellStyle name="Контрольна клітинка 14 2" xfId="1893"/>
    <cellStyle name="Контрольна клітинка 14 3" xfId="1894"/>
    <cellStyle name="Контрольна клітинка 15" xfId="1895"/>
    <cellStyle name="Контрольна клітинка 15 2" xfId="1896"/>
    <cellStyle name="Контрольна клітинка 16" xfId="1897"/>
    <cellStyle name="Контрольна клітинка 16 2" xfId="1898"/>
    <cellStyle name="Контрольна клітинка 17" xfId="1899"/>
    <cellStyle name="Контрольна клітинка 18" xfId="1900"/>
    <cellStyle name="Контрольна клітинка 19" xfId="1901"/>
    <cellStyle name="Контрольна клітинка 2" xfId="1902"/>
    <cellStyle name="Контрольна клітинка 2 10" xfId="1903"/>
    <cellStyle name="Контрольна клітинка 2 11" xfId="1904"/>
    <cellStyle name="Контрольна клітинка 2 2" xfId="1905"/>
    <cellStyle name="Контрольна клітинка 2 3" xfId="1906"/>
    <cellStyle name="Контрольна клітинка 2 4" xfId="1907"/>
    <cellStyle name="Контрольна клітинка 2 5" xfId="1908"/>
    <cellStyle name="Контрольна клітинка 2 6" xfId="1909"/>
    <cellStyle name="Контрольна клітинка 2 7" xfId="1910"/>
    <cellStyle name="Контрольна клітинка 2 8" xfId="1911"/>
    <cellStyle name="Контрольна клітинка 2 9" xfId="1912"/>
    <cellStyle name="Контрольна клітинка 20" xfId="1913"/>
    <cellStyle name="Контрольна клітинка 20 2" xfId="1914"/>
    <cellStyle name="Контрольна клітинка 21" xfId="1915"/>
    <cellStyle name="Контрольна клітинка 22" xfId="1916"/>
    <cellStyle name="Контрольна клітинка 23" xfId="1917"/>
    <cellStyle name="Контрольна клітинка 24" xfId="1918"/>
    <cellStyle name="Контрольна клітинка 25" xfId="2385"/>
    <cellStyle name="Контрольна клітинка 3" xfId="1919"/>
    <cellStyle name="Контрольна клітинка 4" xfId="1920"/>
    <cellStyle name="Контрольна клітинка 5" xfId="1921"/>
    <cellStyle name="Контрольна клітинка 6" xfId="1922"/>
    <cellStyle name="Контрольна клітинка 7" xfId="1923"/>
    <cellStyle name="Контрольна клітинка 7 2" xfId="1924"/>
    <cellStyle name="Контрольна клітинка 7 3" xfId="1925"/>
    <cellStyle name="Контрольна клітинка 7 4" xfId="1926"/>
    <cellStyle name="Контрольна клітинка 8" xfId="1927"/>
    <cellStyle name="Контрольна клітинка 8 2" xfId="1928"/>
    <cellStyle name="Контрольна клітинка 8 3" xfId="1929"/>
    <cellStyle name="Контрольна клітинка 9" xfId="1930"/>
    <cellStyle name="Контрольна клітинка 9 2" xfId="1931"/>
    <cellStyle name="Назва" xfId="1932"/>
    <cellStyle name="Назва 10" xfId="1933"/>
    <cellStyle name="Назва 11" xfId="1934"/>
    <cellStyle name="Назва 12" xfId="1935"/>
    <cellStyle name="Назва 13" xfId="1936"/>
    <cellStyle name="Назва 14" xfId="1937"/>
    <cellStyle name="Назва 14 2" xfId="1938"/>
    <cellStyle name="Назва 14 3" xfId="1939"/>
    <cellStyle name="Назва 15" xfId="1940"/>
    <cellStyle name="Назва 15 2" xfId="1941"/>
    <cellStyle name="Назва 16" xfId="1942"/>
    <cellStyle name="Назва 16 2" xfId="1943"/>
    <cellStyle name="Назва 17" xfId="1944"/>
    <cellStyle name="Назва 18" xfId="1945"/>
    <cellStyle name="Назва 19" xfId="1946"/>
    <cellStyle name="Назва 2" xfId="1947"/>
    <cellStyle name="Назва 2 10" xfId="1948"/>
    <cellStyle name="Назва 2 11" xfId="1949"/>
    <cellStyle name="Назва 2 2" xfId="1950"/>
    <cellStyle name="Назва 2 3" xfId="1951"/>
    <cellStyle name="Назва 2 4" xfId="1952"/>
    <cellStyle name="Назва 2 5" xfId="1953"/>
    <cellStyle name="Назва 2 6" xfId="1954"/>
    <cellStyle name="Назва 2 7" xfId="1955"/>
    <cellStyle name="Назва 2 8" xfId="1956"/>
    <cellStyle name="Назва 2 9" xfId="1957"/>
    <cellStyle name="Назва 20" xfId="1958"/>
    <cellStyle name="Назва 20 2" xfId="1959"/>
    <cellStyle name="Назва 21" xfId="1960"/>
    <cellStyle name="Назва 22" xfId="1961"/>
    <cellStyle name="Назва 23" xfId="1962"/>
    <cellStyle name="Назва 24" xfId="1963"/>
    <cellStyle name="Назва 25" xfId="2386"/>
    <cellStyle name="Назва 3" xfId="1964"/>
    <cellStyle name="Назва 4" xfId="1965"/>
    <cellStyle name="Назва 5" xfId="1966"/>
    <cellStyle name="Назва 6" xfId="1967"/>
    <cellStyle name="Назва 7" xfId="1968"/>
    <cellStyle name="Назва 7 2" xfId="1969"/>
    <cellStyle name="Назва 7 3" xfId="1970"/>
    <cellStyle name="Назва 7 4" xfId="1971"/>
    <cellStyle name="Назва 8" xfId="1972"/>
    <cellStyle name="Назва 8 2" xfId="1973"/>
    <cellStyle name="Назва 8 3" xfId="1974"/>
    <cellStyle name="Назва 9" xfId="1975"/>
    <cellStyle name="Назва 9 2" xfId="1976"/>
    <cellStyle name="Нейтральний" xfId="1977"/>
    <cellStyle name="Нейтральний 2" xfId="2387"/>
    <cellStyle name="Обчислення" xfId="1978"/>
    <cellStyle name="Обчислення 10" xfId="1979"/>
    <cellStyle name="Обчислення 11" xfId="1980"/>
    <cellStyle name="Обчислення 12" xfId="1981"/>
    <cellStyle name="Обчислення 13" xfId="1982"/>
    <cellStyle name="Обчислення 14" xfId="1983"/>
    <cellStyle name="Обчислення 14 2" xfId="1984"/>
    <cellStyle name="Обчислення 14 3" xfId="1985"/>
    <cellStyle name="Обчислення 15" xfId="1986"/>
    <cellStyle name="Обчислення 15 2" xfId="1987"/>
    <cellStyle name="Обчислення 16" xfId="1988"/>
    <cellStyle name="Обчислення 16 2" xfId="1989"/>
    <cellStyle name="Обчислення 17" xfId="1990"/>
    <cellStyle name="Обчислення 18" xfId="1991"/>
    <cellStyle name="Обчислення 19" xfId="1992"/>
    <cellStyle name="Обчислення 2" xfId="1993"/>
    <cellStyle name="Обчислення 2 10" xfId="1994"/>
    <cellStyle name="Обчислення 2 11" xfId="1995"/>
    <cellStyle name="Обчислення 2 2" xfId="1996"/>
    <cellStyle name="Обчислення 2 3" xfId="1997"/>
    <cellStyle name="Обчислення 2 4" xfId="1998"/>
    <cellStyle name="Обчислення 2 5" xfId="1999"/>
    <cellStyle name="Обчислення 2 6" xfId="2000"/>
    <cellStyle name="Обчислення 2 7" xfId="2001"/>
    <cellStyle name="Обчислення 2 8" xfId="2002"/>
    <cellStyle name="Обчислення 2 9" xfId="2003"/>
    <cellStyle name="Обчислення 20" xfId="2004"/>
    <cellStyle name="Обчислення 20 2" xfId="2005"/>
    <cellStyle name="Обчислення 21" xfId="2006"/>
    <cellStyle name="Обчислення 22" xfId="2007"/>
    <cellStyle name="Обчислення 23" xfId="2008"/>
    <cellStyle name="Обчислення 24" xfId="2009"/>
    <cellStyle name="Обчислення 25" xfId="2010"/>
    <cellStyle name="Обчислення 26" xfId="2388"/>
    <cellStyle name="Обчислення 3" xfId="2011"/>
    <cellStyle name="Обчислення 4" xfId="2012"/>
    <cellStyle name="Обчислення 5" xfId="2013"/>
    <cellStyle name="Обчислення 6" xfId="2014"/>
    <cellStyle name="Обчислення 7" xfId="2015"/>
    <cellStyle name="Обчислення 7 2" xfId="2016"/>
    <cellStyle name="Обчислення 7 3" xfId="2017"/>
    <cellStyle name="Обчислення 7 4" xfId="2018"/>
    <cellStyle name="Обчислення 8" xfId="2019"/>
    <cellStyle name="Обчислення 8 2" xfId="2020"/>
    <cellStyle name="Обчислення 8 3" xfId="2021"/>
    <cellStyle name="Обчислення 9" xfId="2022"/>
    <cellStyle name="Обчислення 9 2" xfId="2023"/>
    <cellStyle name="Обычный 10" xfId="2024"/>
    <cellStyle name="Обычный 2" xfId="1"/>
    <cellStyle name="Обычный 2 2" xfId="2025"/>
    <cellStyle name="Обычный 2 3" xfId="2026"/>
    <cellStyle name="Обычный 2 3 2" xfId="2373"/>
    <cellStyle name="Обычный 2 4" xfId="2369"/>
    <cellStyle name="Обычный 2 4 2" xfId="2395"/>
    <cellStyle name="Обычный 2_22.12.2020 Додатки бюджет 2021 Коди нові" xfId="2027"/>
    <cellStyle name="Обычный 3" xfId="2028"/>
    <cellStyle name="Обычный 3 2" xfId="2368"/>
    <cellStyle name="Обычный 37" xfId="2029"/>
    <cellStyle name="Обычный 4" xfId="2030"/>
    <cellStyle name="Обычный 5" xfId="2031"/>
    <cellStyle name="Обычный 5 2" xfId="2374"/>
    <cellStyle name="Обычный 6" xfId="2032"/>
    <cellStyle name="Обычный 7" xfId="2033"/>
    <cellStyle name="Обычный 7 2" xfId="2375"/>
    <cellStyle name="Обычный 8" xfId="2034"/>
    <cellStyle name="Обычный 9" xfId="2035"/>
    <cellStyle name="Обычный_додаток 6 2026" xfId="2378"/>
    <cellStyle name="Підсумок" xfId="2036"/>
    <cellStyle name="Підсумок 10" xfId="2037"/>
    <cellStyle name="Підсумок 11" xfId="2038"/>
    <cellStyle name="Підсумок 12" xfId="2039"/>
    <cellStyle name="Підсумок 13" xfId="2040"/>
    <cellStyle name="Підсумок 14" xfId="2041"/>
    <cellStyle name="Підсумок 14 2" xfId="2042"/>
    <cellStyle name="Підсумок 14 3" xfId="2043"/>
    <cellStyle name="Підсумок 15" xfId="2044"/>
    <cellStyle name="Підсумок 15 2" xfId="2045"/>
    <cellStyle name="Підсумок 16" xfId="2046"/>
    <cellStyle name="Підсумок 16 2" xfId="2047"/>
    <cellStyle name="Підсумок 17" xfId="2048"/>
    <cellStyle name="Підсумок 18" xfId="2049"/>
    <cellStyle name="Підсумок 19" xfId="2050"/>
    <cellStyle name="Підсумок 2" xfId="2051"/>
    <cellStyle name="Підсумок 2 10" xfId="2052"/>
    <cellStyle name="Підсумок 2 11" xfId="2053"/>
    <cellStyle name="Підсумок 2 2" xfId="2054"/>
    <cellStyle name="Підсумок 2 3" xfId="2055"/>
    <cellStyle name="Підсумок 2 4" xfId="2056"/>
    <cellStyle name="Підсумок 2 5" xfId="2057"/>
    <cellStyle name="Підсумок 2 6" xfId="2058"/>
    <cellStyle name="Підсумок 2 7" xfId="2059"/>
    <cellStyle name="Підсумок 2 8" xfId="2060"/>
    <cellStyle name="Підсумок 2 9" xfId="2061"/>
    <cellStyle name="Підсумок 20" xfId="2062"/>
    <cellStyle name="Підсумок 20 2" xfId="2063"/>
    <cellStyle name="Підсумок 21" xfId="2064"/>
    <cellStyle name="Підсумок 22" xfId="2065"/>
    <cellStyle name="Підсумок 23" xfId="2066"/>
    <cellStyle name="Підсумок 24" xfId="2067"/>
    <cellStyle name="Підсумок 25" xfId="2068"/>
    <cellStyle name="Підсумок 26" xfId="2389"/>
    <cellStyle name="Підсумок 3" xfId="2069"/>
    <cellStyle name="Підсумок 4" xfId="2070"/>
    <cellStyle name="Підсумок 5" xfId="2071"/>
    <cellStyle name="Підсумок 6" xfId="2072"/>
    <cellStyle name="Підсумок 7" xfId="2073"/>
    <cellStyle name="Підсумок 7 2" xfId="2074"/>
    <cellStyle name="Підсумок 7 3" xfId="2075"/>
    <cellStyle name="Підсумок 7 4" xfId="2076"/>
    <cellStyle name="Підсумок 8" xfId="2077"/>
    <cellStyle name="Підсумок 8 2" xfId="2078"/>
    <cellStyle name="Підсумок 8 3" xfId="2079"/>
    <cellStyle name="Підсумок 9" xfId="2080"/>
    <cellStyle name="Підсумок 9 2" xfId="2081"/>
    <cellStyle name="Поганий" xfId="2082"/>
    <cellStyle name="Поганий 10" xfId="2083"/>
    <cellStyle name="Поганий 11" xfId="2084"/>
    <cellStyle name="Поганий 12" xfId="2085"/>
    <cellStyle name="Поганий 13" xfId="2086"/>
    <cellStyle name="Поганий 14" xfId="2087"/>
    <cellStyle name="Поганий 14 2" xfId="2088"/>
    <cellStyle name="Поганий 14 3" xfId="2089"/>
    <cellStyle name="Поганий 15" xfId="2090"/>
    <cellStyle name="Поганий 15 2" xfId="2091"/>
    <cellStyle name="Поганий 16" xfId="2092"/>
    <cellStyle name="Поганий 16 2" xfId="2093"/>
    <cellStyle name="Поганий 17" xfId="2094"/>
    <cellStyle name="Поганий 18" xfId="2095"/>
    <cellStyle name="Поганий 19" xfId="2096"/>
    <cellStyle name="Поганий 2" xfId="2097"/>
    <cellStyle name="Поганий 2 10" xfId="2098"/>
    <cellStyle name="Поганий 2 11" xfId="2099"/>
    <cellStyle name="Поганий 2 2" xfId="2100"/>
    <cellStyle name="Поганий 2 3" xfId="2101"/>
    <cellStyle name="Поганий 2 4" xfId="2102"/>
    <cellStyle name="Поганий 2 5" xfId="2103"/>
    <cellStyle name="Поганий 2 6" xfId="2104"/>
    <cellStyle name="Поганий 2 7" xfId="2105"/>
    <cellStyle name="Поганий 2 8" xfId="2106"/>
    <cellStyle name="Поганий 2 9" xfId="2107"/>
    <cellStyle name="Поганий 20" xfId="2108"/>
    <cellStyle name="Поганий 20 2" xfId="2109"/>
    <cellStyle name="Поганий 21" xfId="2110"/>
    <cellStyle name="Поганий 22" xfId="2111"/>
    <cellStyle name="Поганий 23" xfId="2112"/>
    <cellStyle name="Поганий 24" xfId="2113"/>
    <cellStyle name="Поганий 25" xfId="2390"/>
    <cellStyle name="Поганий 3" xfId="2114"/>
    <cellStyle name="Поганий 4" xfId="2115"/>
    <cellStyle name="Поганий 5" xfId="2116"/>
    <cellStyle name="Поганий 6" xfId="2117"/>
    <cellStyle name="Поганий 7" xfId="2118"/>
    <cellStyle name="Поганий 7 2" xfId="2119"/>
    <cellStyle name="Поганий 7 3" xfId="2120"/>
    <cellStyle name="Поганий 7 4" xfId="2121"/>
    <cellStyle name="Поганий 8" xfId="2122"/>
    <cellStyle name="Поганий 8 2" xfId="2123"/>
    <cellStyle name="Поганий 8 3" xfId="2124"/>
    <cellStyle name="Поганий 9" xfId="2125"/>
    <cellStyle name="Поганий 9 2" xfId="2126"/>
    <cellStyle name="Пояснительный текст" xfId="2127"/>
    <cellStyle name="Предупреждающий текст" xfId="2128"/>
    <cellStyle name="Примечание 2" xfId="2129"/>
    <cellStyle name="Примітка" xfId="2130"/>
    <cellStyle name="Примітка 10" xfId="2131"/>
    <cellStyle name="Примітка 11" xfId="2132"/>
    <cellStyle name="Примітка 12" xfId="2133"/>
    <cellStyle name="Примітка 13" xfId="2134"/>
    <cellStyle name="Примітка 14" xfId="2135"/>
    <cellStyle name="Примітка 14 2" xfId="2136"/>
    <cellStyle name="Примітка 14 3" xfId="2137"/>
    <cellStyle name="Примітка 15" xfId="2138"/>
    <cellStyle name="Примітка 15 2" xfId="2139"/>
    <cellStyle name="Примітка 16" xfId="2140"/>
    <cellStyle name="Примітка 16 2" xfId="2141"/>
    <cellStyle name="Примітка 17" xfId="2142"/>
    <cellStyle name="Примітка 18" xfId="2143"/>
    <cellStyle name="Примітка 19" xfId="2144"/>
    <cellStyle name="Примітка 2" xfId="2145"/>
    <cellStyle name="Примітка 2 10" xfId="2146"/>
    <cellStyle name="Примітка 2 11" xfId="2147"/>
    <cellStyle name="Примітка 2 2" xfId="2148"/>
    <cellStyle name="Примітка 2 3" xfId="2149"/>
    <cellStyle name="Примітка 2 4" xfId="2150"/>
    <cellStyle name="Примітка 2 5" xfId="2151"/>
    <cellStyle name="Примітка 2 6" xfId="2152"/>
    <cellStyle name="Примітка 2 7" xfId="2153"/>
    <cellStyle name="Примітка 2 8" xfId="2154"/>
    <cellStyle name="Примітка 2 9" xfId="2155"/>
    <cellStyle name="Примітка 20" xfId="2156"/>
    <cellStyle name="Примітка 20 2" xfId="2157"/>
    <cellStyle name="Примітка 21" xfId="2158"/>
    <cellStyle name="Примітка 22" xfId="2159"/>
    <cellStyle name="Примітка 23" xfId="2160"/>
    <cellStyle name="Примітка 24" xfId="2161"/>
    <cellStyle name="Примітка 25" xfId="2162"/>
    <cellStyle name="Примітка 26" xfId="2371"/>
    <cellStyle name="Примітка 26 2" xfId="2397"/>
    <cellStyle name="Примітка 27" xfId="2391"/>
    <cellStyle name="Примітка 3" xfId="2163"/>
    <cellStyle name="Примітка 4" xfId="2164"/>
    <cellStyle name="Примітка 5" xfId="2165"/>
    <cellStyle name="Примітка 6" xfId="2166"/>
    <cellStyle name="Примітка 7" xfId="2167"/>
    <cellStyle name="Примітка 7 2" xfId="2168"/>
    <cellStyle name="Примітка 7 3" xfId="2169"/>
    <cellStyle name="Примітка 7 4" xfId="2170"/>
    <cellStyle name="Примітка 7 4 2" xfId="2171"/>
    <cellStyle name="Примітка 7 4 2 2" xfId="2172"/>
    <cellStyle name="Примітка 7 4 2 3" xfId="2173"/>
    <cellStyle name="Примітка 7 4 3" xfId="2174"/>
    <cellStyle name="Примітка 7 5" xfId="2175"/>
    <cellStyle name="Примітка 7 6" xfId="2176"/>
    <cellStyle name="Примітка 8" xfId="2177"/>
    <cellStyle name="Примітка 8 2" xfId="2178"/>
    <cellStyle name="Примітка 8 3" xfId="2179"/>
    <cellStyle name="Примітка 9" xfId="2180"/>
    <cellStyle name="Примітка 9 2" xfId="2181"/>
    <cellStyle name="Проверить ячейку" xfId="2182"/>
    <cellStyle name="Результат" xfId="2183"/>
    <cellStyle name="Результат 10" xfId="2184"/>
    <cellStyle name="Результат 11" xfId="2185"/>
    <cellStyle name="Результат 12" xfId="2186"/>
    <cellStyle name="Результат 13" xfId="2187"/>
    <cellStyle name="Результат 14" xfId="2188"/>
    <cellStyle name="Результат 14 2" xfId="2189"/>
    <cellStyle name="Результат 14 3" xfId="2190"/>
    <cellStyle name="Результат 15" xfId="2191"/>
    <cellStyle name="Результат 15 2" xfId="2192"/>
    <cellStyle name="Результат 16" xfId="2193"/>
    <cellStyle name="Результат 16 2" xfId="2194"/>
    <cellStyle name="Результат 17" xfId="2195"/>
    <cellStyle name="Результат 18" xfId="2196"/>
    <cellStyle name="Результат 19" xfId="2197"/>
    <cellStyle name="Результат 2" xfId="2198"/>
    <cellStyle name="Результат 2 10" xfId="2199"/>
    <cellStyle name="Результат 2 11" xfId="2200"/>
    <cellStyle name="Результат 2 2" xfId="2201"/>
    <cellStyle name="Результат 2 3" xfId="2202"/>
    <cellStyle name="Результат 2 4" xfId="2203"/>
    <cellStyle name="Результат 2 5" xfId="2204"/>
    <cellStyle name="Результат 2 6" xfId="2205"/>
    <cellStyle name="Результат 2 7" xfId="2206"/>
    <cellStyle name="Результат 2 8" xfId="2207"/>
    <cellStyle name="Результат 2 9" xfId="2208"/>
    <cellStyle name="Результат 20" xfId="2209"/>
    <cellStyle name="Результат 20 2" xfId="2210"/>
    <cellStyle name="Результат 21" xfId="2211"/>
    <cellStyle name="Результат 22" xfId="2212"/>
    <cellStyle name="Результат 23" xfId="2213"/>
    <cellStyle name="Результат 24" xfId="2214"/>
    <cellStyle name="Результат 25" xfId="2215"/>
    <cellStyle name="Результат 26" xfId="2392"/>
    <cellStyle name="Результат 3" xfId="2216"/>
    <cellStyle name="Результат 4" xfId="2217"/>
    <cellStyle name="Результат 5" xfId="2218"/>
    <cellStyle name="Результат 6" xfId="2219"/>
    <cellStyle name="Результат 7" xfId="2220"/>
    <cellStyle name="Результат 7 2" xfId="2221"/>
    <cellStyle name="Результат 7 3" xfId="2222"/>
    <cellStyle name="Результат 7 4" xfId="2223"/>
    <cellStyle name="Результат 8" xfId="2224"/>
    <cellStyle name="Результат 8 2" xfId="2225"/>
    <cellStyle name="Результат 8 3" xfId="2226"/>
    <cellStyle name="Результат 9" xfId="2227"/>
    <cellStyle name="Результат 9 2" xfId="2228"/>
    <cellStyle name="Середній" xfId="2229"/>
    <cellStyle name="Середній 10" xfId="2230"/>
    <cellStyle name="Середній 11" xfId="2231"/>
    <cellStyle name="Середній 12" xfId="2232"/>
    <cellStyle name="Середній 13" xfId="2233"/>
    <cellStyle name="Середній 14" xfId="2234"/>
    <cellStyle name="Середній 14 2" xfId="2235"/>
    <cellStyle name="Середній 14 3" xfId="2236"/>
    <cellStyle name="Середній 15" xfId="2237"/>
    <cellStyle name="Середній 15 2" xfId="2238"/>
    <cellStyle name="Середній 16" xfId="2239"/>
    <cellStyle name="Середній 16 2" xfId="2240"/>
    <cellStyle name="Середній 17" xfId="2241"/>
    <cellStyle name="Середній 18" xfId="2242"/>
    <cellStyle name="Середній 19" xfId="2243"/>
    <cellStyle name="Середній 2" xfId="2244"/>
    <cellStyle name="Середній 2 10" xfId="2245"/>
    <cellStyle name="Середній 2 11" xfId="2246"/>
    <cellStyle name="Середній 2 2" xfId="2247"/>
    <cellStyle name="Середній 2 3" xfId="2248"/>
    <cellStyle name="Середній 2 4" xfId="2249"/>
    <cellStyle name="Середній 2 5" xfId="2250"/>
    <cellStyle name="Середній 2 6" xfId="2251"/>
    <cellStyle name="Середній 2 7" xfId="2252"/>
    <cellStyle name="Середній 2 8" xfId="2253"/>
    <cellStyle name="Середній 2 9" xfId="2254"/>
    <cellStyle name="Середній 20" xfId="2255"/>
    <cellStyle name="Середній 20 2" xfId="2256"/>
    <cellStyle name="Середній 21" xfId="2257"/>
    <cellStyle name="Середній 22" xfId="2258"/>
    <cellStyle name="Середній 23" xfId="2259"/>
    <cellStyle name="Середній 24" xfId="2260"/>
    <cellStyle name="Середній 3" xfId="2261"/>
    <cellStyle name="Середній 4" xfId="2262"/>
    <cellStyle name="Середній 5" xfId="2263"/>
    <cellStyle name="Середній 6" xfId="2264"/>
    <cellStyle name="Середній 7" xfId="2265"/>
    <cellStyle name="Середній 7 2" xfId="2266"/>
    <cellStyle name="Середній 7 3" xfId="2267"/>
    <cellStyle name="Середній 7 4" xfId="2268"/>
    <cellStyle name="Середній 8" xfId="2269"/>
    <cellStyle name="Середній 8 2" xfId="2270"/>
    <cellStyle name="Середній 8 3" xfId="2271"/>
    <cellStyle name="Середній 9" xfId="2272"/>
    <cellStyle name="Середній 9 2" xfId="2273"/>
    <cellStyle name="Стиль 1" xfId="2274"/>
    <cellStyle name="Текст попередження" xfId="2275"/>
    <cellStyle name="Текст попередження 10" xfId="2276"/>
    <cellStyle name="Текст попередження 11" xfId="2277"/>
    <cellStyle name="Текст попередження 12" xfId="2278"/>
    <cellStyle name="Текст попередження 13" xfId="2279"/>
    <cellStyle name="Текст попередження 14" xfId="2280"/>
    <cellStyle name="Текст попередження 14 2" xfId="2281"/>
    <cellStyle name="Текст попередження 14 3" xfId="2282"/>
    <cellStyle name="Текст попередження 15" xfId="2283"/>
    <cellStyle name="Текст попередження 15 2" xfId="2284"/>
    <cellStyle name="Текст попередження 16" xfId="2285"/>
    <cellStyle name="Текст попередження 16 2" xfId="2286"/>
    <cellStyle name="Текст попередження 17" xfId="2287"/>
    <cellStyle name="Текст попередження 18" xfId="2288"/>
    <cellStyle name="Текст попередження 19" xfId="2289"/>
    <cellStyle name="Текст попередження 2" xfId="2290"/>
    <cellStyle name="Текст попередження 2 10" xfId="2291"/>
    <cellStyle name="Текст попередження 2 11" xfId="2292"/>
    <cellStyle name="Текст попередження 2 2" xfId="2293"/>
    <cellStyle name="Текст попередження 2 3" xfId="2294"/>
    <cellStyle name="Текст попередження 2 4" xfId="2295"/>
    <cellStyle name="Текст попередження 2 5" xfId="2296"/>
    <cellStyle name="Текст попередження 2 6" xfId="2297"/>
    <cellStyle name="Текст попередження 2 7" xfId="2298"/>
    <cellStyle name="Текст попередження 2 8" xfId="2299"/>
    <cellStyle name="Текст попередження 2 9" xfId="2300"/>
    <cellStyle name="Текст попередження 20" xfId="2301"/>
    <cellStyle name="Текст попередження 20 2" xfId="2302"/>
    <cellStyle name="Текст попередження 21" xfId="2303"/>
    <cellStyle name="Текст попередження 22" xfId="2304"/>
    <cellStyle name="Текст попередження 23" xfId="2305"/>
    <cellStyle name="Текст попередження 24" xfId="2306"/>
    <cellStyle name="Текст попередження 25" xfId="2393"/>
    <cellStyle name="Текст попередження 3" xfId="2307"/>
    <cellStyle name="Текст попередження 4" xfId="2308"/>
    <cellStyle name="Текст попередження 5" xfId="2309"/>
    <cellStyle name="Текст попередження 6" xfId="2310"/>
    <cellStyle name="Текст попередження 7" xfId="2311"/>
    <cellStyle name="Текст попередження 7 2" xfId="2312"/>
    <cellStyle name="Текст попередження 7 3" xfId="2313"/>
    <cellStyle name="Текст попередження 7 4" xfId="2314"/>
    <cellStyle name="Текст попередження 8" xfId="2315"/>
    <cellStyle name="Текст попередження 8 2" xfId="2316"/>
    <cellStyle name="Текст попередження 8 3" xfId="2317"/>
    <cellStyle name="Текст попередження 9" xfId="2318"/>
    <cellStyle name="Текст попередження 9 2" xfId="2319"/>
    <cellStyle name="Текст пояснення" xfId="2320"/>
    <cellStyle name="Текст пояснення 10" xfId="2321"/>
    <cellStyle name="Текст пояснення 11" xfId="2322"/>
    <cellStyle name="Текст пояснення 12" xfId="2323"/>
    <cellStyle name="Текст пояснення 13" xfId="2324"/>
    <cellStyle name="Текст пояснення 14" xfId="2325"/>
    <cellStyle name="Текст пояснення 14 2" xfId="2326"/>
    <cellStyle name="Текст пояснення 14 3" xfId="2327"/>
    <cellStyle name="Текст пояснення 15" xfId="2328"/>
    <cellStyle name="Текст пояснення 15 2" xfId="2329"/>
    <cellStyle name="Текст пояснення 16" xfId="2330"/>
    <cellStyle name="Текст пояснення 16 2" xfId="2331"/>
    <cellStyle name="Текст пояснення 17" xfId="2332"/>
    <cellStyle name="Текст пояснення 18" xfId="2333"/>
    <cellStyle name="Текст пояснення 19" xfId="2334"/>
    <cellStyle name="Текст пояснення 2" xfId="2335"/>
    <cellStyle name="Текст пояснення 2 10" xfId="2336"/>
    <cellStyle name="Текст пояснення 2 11" xfId="2337"/>
    <cellStyle name="Текст пояснення 2 2" xfId="2338"/>
    <cellStyle name="Текст пояснення 2 3" xfId="2339"/>
    <cellStyle name="Текст пояснення 2 4" xfId="2340"/>
    <cellStyle name="Текст пояснення 2 5" xfId="2341"/>
    <cellStyle name="Текст пояснення 2 6" xfId="2342"/>
    <cellStyle name="Текст пояснення 2 7" xfId="2343"/>
    <cellStyle name="Текст пояснення 2 8" xfId="2344"/>
    <cellStyle name="Текст пояснення 2 9" xfId="2345"/>
    <cellStyle name="Текст пояснення 20" xfId="2346"/>
    <cellStyle name="Текст пояснення 20 2" xfId="2347"/>
    <cellStyle name="Текст пояснення 21" xfId="2348"/>
    <cellStyle name="Текст пояснення 22" xfId="2349"/>
    <cellStyle name="Текст пояснення 23" xfId="2350"/>
    <cellStyle name="Текст пояснення 24" xfId="2351"/>
    <cellStyle name="Текст пояснення 25" xfId="2394"/>
    <cellStyle name="Текст пояснення 3" xfId="2352"/>
    <cellStyle name="Текст пояснення 4" xfId="2353"/>
    <cellStyle name="Текст пояснення 5" xfId="2354"/>
    <cellStyle name="Текст пояснення 6" xfId="2355"/>
    <cellStyle name="Текст пояснення 7" xfId="2356"/>
    <cellStyle name="Текст пояснення 7 2" xfId="2357"/>
    <cellStyle name="Текст пояснення 7 3" xfId="2358"/>
    <cellStyle name="Текст пояснення 7 4" xfId="2359"/>
    <cellStyle name="Текст пояснення 8" xfId="2360"/>
    <cellStyle name="Текст пояснення 8 2" xfId="2361"/>
    <cellStyle name="Текст пояснення 8 3" xfId="2362"/>
    <cellStyle name="Текст пояснення 9" xfId="2363"/>
    <cellStyle name="Текст пояснення 9 2" xfId="2364"/>
    <cellStyle name="Тысячи [0]_Розподіл (2)" xfId="2365"/>
    <cellStyle name="Тысячи_бюджет 1998 по клас." xfId="2366"/>
    <cellStyle name="Џђћ–…ќ’ќ›‰" xfId="2367"/>
  </cellStyles>
  <dxfs count="25">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1055;&#1086;&#1085;&#1086;&#1084;&#1072;&#1088;&#1100;&#1086;&#1074;&#1072;\INDEX\EVD_15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032_kiu\ed\12\23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everyday\2000\09\2509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32KIU\WEEKLY\AINNA\ED\11\21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000\Bodasuk_evryday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47;&#1042;I&#1058;&#1053;I&#1057;&#1058;&#1068;\MODEL\2004\05\_mod04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55;&#1086;&#1085;&#1086;&#1084;&#1072;&#1088;&#1100;&#1086;&#1074;&#1072;\INDEX\EVD_15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analiz\PLAN\2005\BUDGET\&#1056;&#1040;&#1049;&#1054;&#1053;&#1048;\MISOB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80.55.250\dep2010\&#1055;&#1086;&#1085;&#1086;&#1084;&#1072;&#1088;&#1100;&#1086;&#1074;&#1072;\INDEX\EVD_15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000-OLAP2\USERS10\&#1047;&#1042;&#1030;&#1058;&#1053;&#1030;&#1057;&#1058;&#1068;\&#1065;&#1054;&#1044;&#1045;&#1053;&#1050;&#1040;\08\Bodasuk_evryday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50_05_Max_Plat\2006\2006_12\_070101_max_up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29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52;&#1086;&#1080;%20&#1076;&#1086;&#1082;&#1091;&#1084;&#1077;&#1085;&#1090;&#1099;\vera\2_&#1072;&#1085;&#1072;&#1083;&#1080;&#1079;\&#1065;&#1054;&#1076;&#1077;&#1085;&#1082;&#1072;\&#1055;&#1045;&#1063;&#1040;&#1058;&#1068;\vera\&#1040;&#1085;&#1072;&#1083;&#1080;&#1079;&#1056;&#1077;&#1075;&#1080;&#1086;&#1085;\&#1045;&#1044;&#1085;&#1072;&#1096;&#1072;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2006\minimiz\6m2006\Minimizator_9m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Лист1"/>
      <sheetName val="Лист2"/>
      <sheetName val="Лист3"/>
      <sheetName val="Факт_x0000__x0010_[EVD_1"/>
      <sheetName val="Факт?_x0010_[EVD_1"/>
      <sheetName val="110100"/>
      <sheetName val="240603"/>
      <sheetName val="Факт__x0010__EVD_1"/>
      <sheetName val="Начни_с_меня"/>
      <sheetName val="ЗДМмісяць"/>
      <sheetName val="ЗДМРік"/>
      <sheetName val="D"/>
      <sheetName val="Факт_x005f_x0000__x005f_x0010__EVD_1"/>
      <sheetName val="Факт__x005f_x0010__EVD_1"/>
      <sheetName val="Macro1"/>
      <sheetName val="Факт_x0000_ [EVD_1"/>
      <sheetName val="Факт? [EVD_1"/>
      <sheetName val="Факт_ _EVD_1"/>
      <sheetName val="Факт_x0010_[EVD_1"/>
      <sheetName val="Факт [EVD_1"/>
      <sheetName val="ИсхОбл"/>
      <sheetName val="Факт_x005f_x0000__x005f_x0010_[EVD_1"/>
      <sheetName val="Факт?_x005f_x0010_[EVD_1"/>
      <sheetName val="Факт_x005f_x005f_x005f_x0000__x005f_x005f_x005f_x0010__"/>
      <sheetName val="Факт__x005f_x005f_x005f_x0010__EVD_1"/>
      <sheetName val="Факт_x005f_x005f_x005f_x0000__x005f_x005f_x005f_x0010_["/>
      <sheetName val="Факт?_x005f_x005f_x005f_x0010_[EVD_1"/>
      <sheetName val="Факт_x005f_x005f_x005f_x005f_x005f_x005f_x005f_x0000__x"/>
      <sheetName val="Факт__x005f_x005f_x005f_x005f_x005f_x005f_x005f_x0010__"/>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иМіс (-газ)"/>
      <sheetName val="ДБ-ЗагСпецМ (Норбаз)"/>
      <sheetName val="ЗДМмісяць"/>
      <sheetName val="ПлатежиРік (-газ)"/>
      <sheetName val="ДБ-ЗагСпецРік (Норбаз)"/>
      <sheetName val="ЗДМРік"/>
      <sheetName val="ПлатОблРік"/>
      <sheetName val="ПлатОблMis"/>
      <sheetName val="ДБ-ЗагСпецРік (Заст)"/>
      <sheetName val="ДБ-ЗагСпецМ (Заст)"/>
      <sheetName val="ПлатежиРік (-газ) (2)"/>
      <sheetName val="ПлатежиМіс (-газ) (2)"/>
      <sheetName val="ЗДМмісяць (2)"/>
      <sheetName val="ДБ-ЗагСпецРік (Норбаз) (МФ)"/>
      <sheetName val="ДБ-ЗагСпецМ (Норбаз) (МФ)"/>
      <sheetName val="НаказДПА"/>
      <sheetName val="розпис"/>
      <sheetName val="РозписОбл"/>
      <sheetName val="Исход ЗФ"/>
      <sheetName val="Исход СФ "/>
      <sheetName val="Надх"/>
      <sheetName val="контроль"/>
      <sheetName val="Начни с меня"/>
      <sheetName val="Авто"/>
      <sheetName val="Звіт"/>
      <sheetName val="Пер"/>
      <sheetName val="основная(1)"/>
      <sheetName val="Macro1"/>
      <sheetName val="reg"/>
    </sheetNames>
    <sheetDataSet>
      <sheetData sheetId="0" refreshError="1"/>
      <sheetData sheetId="1" refreshError="1"/>
      <sheetData sheetId="2" refreshError="1">
        <row r="9">
          <cell r="A9">
            <v>1</v>
          </cell>
        </row>
        <row r="10">
          <cell r="A10" t="str">
            <v>АР Крим</v>
          </cell>
        </row>
        <row r="11">
          <cell r="A11" t="str">
            <v>Вінницька</v>
          </cell>
        </row>
        <row r="12">
          <cell r="A12" t="str">
            <v>Волинська</v>
          </cell>
        </row>
        <row r="13">
          <cell r="A13" t="str">
            <v>Дніпропетровська</v>
          </cell>
        </row>
        <row r="14">
          <cell r="A14" t="str">
            <v>Донецька</v>
          </cell>
        </row>
        <row r="15">
          <cell r="A15" t="str">
            <v xml:space="preserve">Житомирська </v>
          </cell>
        </row>
        <row r="16">
          <cell r="A16" t="str">
            <v xml:space="preserve">Закарпатська </v>
          </cell>
        </row>
        <row r="17">
          <cell r="A17" t="str">
            <v xml:space="preserve">Запорізька </v>
          </cell>
        </row>
        <row r="18">
          <cell r="A18" t="str">
            <v>Івано-Франківська</v>
          </cell>
        </row>
        <row r="19">
          <cell r="A19" t="str">
            <v xml:space="preserve">Київська </v>
          </cell>
        </row>
        <row r="20">
          <cell r="A20" t="str">
            <v>Кіровоградська</v>
          </cell>
        </row>
        <row r="21">
          <cell r="A21" t="str">
            <v xml:space="preserve">Луганська </v>
          </cell>
        </row>
        <row r="22">
          <cell r="A22" t="str">
            <v xml:space="preserve">Львівська </v>
          </cell>
        </row>
        <row r="23">
          <cell r="A23" t="str">
            <v xml:space="preserve">Миколаївська </v>
          </cell>
        </row>
        <row r="24">
          <cell r="A24" t="str">
            <v>Одеська</v>
          </cell>
        </row>
        <row r="25">
          <cell r="A25" t="str">
            <v>Полтавська</v>
          </cell>
        </row>
        <row r="26">
          <cell r="A26" t="str">
            <v>Рівненська</v>
          </cell>
        </row>
        <row r="27">
          <cell r="A27" t="str">
            <v xml:space="preserve">Сумська </v>
          </cell>
        </row>
        <row r="28">
          <cell r="A28" t="str">
            <v xml:space="preserve">Тернопільська </v>
          </cell>
        </row>
        <row r="29">
          <cell r="A29" t="str">
            <v>Харківська</v>
          </cell>
        </row>
        <row r="30">
          <cell r="A30" t="str">
            <v xml:space="preserve">Херсонська </v>
          </cell>
        </row>
        <row r="31">
          <cell r="A31" t="str">
            <v xml:space="preserve">Хмельницька </v>
          </cell>
        </row>
        <row r="32">
          <cell r="A32" t="str">
            <v xml:space="preserve">Черкаська </v>
          </cell>
        </row>
        <row r="33">
          <cell r="A33" t="str">
            <v>Чернівецька</v>
          </cell>
        </row>
        <row r="34">
          <cell r="A34" t="str">
            <v>Чернігівська</v>
          </cell>
        </row>
        <row r="35">
          <cell r="A35" t="str">
            <v>м.Київ</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бл"/>
    </sheetNames>
    <sheetDataSet>
      <sheetData sheetId="0" refreshError="1">
        <row r="9">
          <cell r="D9">
            <v>722260.08</v>
          </cell>
          <cell r="F9">
            <v>708678.96499999997</v>
          </cell>
          <cell r="H9">
            <v>300403</v>
          </cell>
          <cell r="J9">
            <v>303348.99911000003</v>
          </cell>
        </row>
        <row r="10">
          <cell r="D10">
            <v>370924.64</v>
          </cell>
          <cell r="F10">
            <v>391001.64500000002</v>
          </cell>
          <cell r="H10">
            <v>245934</v>
          </cell>
          <cell r="J10">
            <v>245531.70048</v>
          </cell>
        </row>
        <row r="11">
          <cell r="D11">
            <v>216118.12</v>
          </cell>
          <cell r="F11">
            <v>286660.99</v>
          </cell>
          <cell r="H11">
            <v>143674</v>
          </cell>
          <cell r="J11">
            <v>194900.3689</v>
          </cell>
        </row>
        <row r="12">
          <cell r="D12">
            <v>1407550</v>
          </cell>
          <cell r="F12">
            <v>1485938.8220000002</v>
          </cell>
          <cell r="H12">
            <v>850322</v>
          </cell>
          <cell r="J12">
            <v>829357.81031999993</v>
          </cell>
        </row>
        <row r="13">
          <cell r="D13">
            <v>2001860.8</v>
          </cell>
          <cell r="F13">
            <v>2058033.882</v>
          </cell>
          <cell r="H13">
            <v>1324304</v>
          </cell>
          <cell r="J13">
            <v>1199444.1136899998</v>
          </cell>
        </row>
        <row r="14">
          <cell r="D14">
            <v>312820.12</v>
          </cell>
          <cell r="F14">
            <v>327044.99400000001</v>
          </cell>
          <cell r="H14">
            <v>224102</v>
          </cell>
          <cell r="J14">
            <v>215669.62339999998</v>
          </cell>
        </row>
        <row r="15">
          <cell r="D15">
            <v>254897.88</v>
          </cell>
          <cell r="F15">
            <v>265284.62800000003</v>
          </cell>
          <cell r="H15">
            <v>162833</v>
          </cell>
          <cell r="J15">
            <v>153855.85998000001</v>
          </cell>
        </row>
        <row r="16">
          <cell r="D16">
            <v>880061.6</v>
          </cell>
          <cell r="F16">
            <v>972937.60599999991</v>
          </cell>
          <cell r="H16">
            <v>585827</v>
          </cell>
          <cell r="J16">
            <v>602984.51368000009</v>
          </cell>
        </row>
        <row r="17">
          <cell r="D17">
            <v>430570.6</v>
          </cell>
          <cell r="F17">
            <v>411851.97700000001</v>
          </cell>
          <cell r="H17">
            <v>333724</v>
          </cell>
          <cell r="J17">
            <v>289894.68078999995</v>
          </cell>
        </row>
        <row r="18">
          <cell r="D18">
            <v>626007.19999999995</v>
          </cell>
          <cell r="F18">
            <v>595541.05300000007</v>
          </cell>
          <cell r="H18">
            <v>452262</v>
          </cell>
          <cell r="J18">
            <v>376384.05763999996</v>
          </cell>
        </row>
        <row r="19">
          <cell r="D19">
            <v>286933.68</v>
          </cell>
          <cell r="F19">
            <v>272937.163</v>
          </cell>
          <cell r="H19">
            <v>198577</v>
          </cell>
          <cell r="J19">
            <v>171298.86814000001</v>
          </cell>
        </row>
        <row r="20">
          <cell r="D20">
            <v>744628.72</v>
          </cell>
          <cell r="F20">
            <v>681472.35899999994</v>
          </cell>
          <cell r="H20">
            <v>480065</v>
          </cell>
          <cell r="J20">
            <v>395531.36479999998</v>
          </cell>
        </row>
        <row r="21">
          <cell r="D21">
            <v>973580.46</v>
          </cell>
          <cell r="F21">
            <v>1030925.8180000001</v>
          </cell>
          <cell r="H21">
            <v>749611</v>
          </cell>
          <cell r="J21">
            <v>730177.43311999994</v>
          </cell>
        </row>
        <row r="22">
          <cell r="D22">
            <v>406577.4</v>
          </cell>
          <cell r="F22">
            <v>452547.30300000001</v>
          </cell>
          <cell r="H22">
            <v>287875</v>
          </cell>
          <cell r="J22">
            <v>293426.48650999996</v>
          </cell>
        </row>
        <row r="23">
          <cell r="D23">
            <v>1061496.3999999999</v>
          </cell>
          <cell r="F23">
            <v>1132998.615</v>
          </cell>
          <cell r="H23">
            <v>697430</v>
          </cell>
          <cell r="J23">
            <v>708296.23404999997</v>
          </cell>
        </row>
        <row r="24">
          <cell r="D24">
            <v>1330480.68</v>
          </cell>
          <cell r="F24">
            <v>1227688.3290000001</v>
          </cell>
          <cell r="H24">
            <v>1130395</v>
          </cell>
          <cell r="J24">
            <v>991683.45705000008</v>
          </cell>
        </row>
        <row r="25">
          <cell r="D25">
            <v>266965.40000000002</v>
          </cell>
          <cell r="F25">
            <v>237275.921</v>
          </cell>
          <cell r="H25">
            <v>191157</v>
          </cell>
          <cell r="J25">
            <v>145179.56718000001</v>
          </cell>
        </row>
        <row r="26">
          <cell r="D26">
            <v>522546.2</v>
          </cell>
          <cell r="F26">
            <v>679070.99100000004</v>
          </cell>
          <cell r="H26">
            <v>402777</v>
          </cell>
          <cell r="J26">
            <v>530187.58403999999</v>
          </cell>
        </row>
        <row r="27">
          <cell r="D27">
            <v>195895.48</v>
          </cell>
          <cell r="F27">
            <v>187643.03099999999</v>
          </cell>
          <cell r="H27">
            <v>131938</v>
          </cell>
          <cell r="J27">
            <v>113490.58703</v>
          </cell>
        </row>
        <row r="28">
          <cell r="D28">
            <v>1566588.32</v>
          </cell>
          <cell r="F28">
            <v>1427244.463</v>
          </cell>
          <cell r="H28">
            <v>1195888</v>
          </cell>
          <cell r="J28">
            <v>984817.76769000001</v>
          </cell>
        </row>
        <row r="29">
          <cell r="D29">
            <v>259141.64</v>
          </cell>
          <cell r="F29">
            <v>241573.45299999998</v>
          </cell>
          <cell r="H29">
            <v>168118</v>
          </cell>
          <cell r="J29">
            <v>128503.45629</v>
          </cell>
        </row>
        <row r="30">
          <cell r="D30">
            <v>313822.64</v>
          </cell>
          <cell r="F30">
            <v>278089.11</v>
          </cell>
          <cell r="H30">
            <v>210966</v>
          </cell>
          <cell r="J30">
            <v>163079.07514999999</v>
          </cell>
        </row>
        <row r="31">
          <cell r="D31">
            <v>517633.96</v>
          </cell>
          <cell r="F31">
            <v>454034.429</v>
          </cell>
          <cell r="H31">
            <v>398267</v>
          </cell>
          <cell r="J31">
            <v>309339.63409999997</v>
          </cell>
        </row>
        <row r="32">
          <cell r="D32">
            <v>175719.46</v>
          </cell>
          <cell r="F32">
            <v>173179.59600000002</v>
          </cell>
          <cell r="H32">
            <v>108264</v>
          </cell>
          <cell r="J32">
            <v>94907.198210000002</v>
          </cell>
        </row>
        <row r="33">
          <cell r="D33">
            <v>451939.76</v>
          </cell>
          <cell r="F33">
            <v>525049.49100000004</v>
          </cell>
          <cell r="H33">
            <v>347925</v>
          </cell>
          <cell r="J33">
            <v>398246.22037</v>
          </cell>
        </row>
        <row r="34">
          <cell r="D34">
            <v>3772399.38</v>
          </cell>
          <cell r="F34">
            <v>4470366.45</v>
          </cell>
          <cell r="H34">
            <v>2265714</v>
          </cell>
          <cell r="J34">
            <v>2175668.9136699997</v>
          </cell>
        </row>
        <row r="35">
          <cell r="D35">
            <v>140578.38</v>
          </cell>
          <cell r="F35">
            <v>173062.55499999999</v>
          </cell>
          <cell r="H35">
            <v>82496</v>
          </cell>
          <cell r="J35">
            <v>99004.026769999997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 місяць (фонди)"/>
      <sheetName val="ЗДМмісяць"/>
      <sheetName val="ДБ-ЗагСпецМ (Норбаз)"/>
      <sheetName val="ПлатОблMis"/>
      <sheetName val="Платеж Рік (фонди)"/>
      <sheetName val="ЗДМРік"/>
      <sheetName val="ДБ-ЗагСпецРік (Норбаз)"/>
      <sheetName val="ПлатОблРік"/>
      <sheetName val="Платеж місяць (МФ)"/>
      <sheetName val="Платеж Рік (МФ)"/>
      <sheetName val="НаказДПА"/>
      <sheetName val="розпис"/>
      <sheetName val="РозписОбл"/>
      <sheetName val="Надх"/>
      <sheetName val="Исход ЗФ"/>
      <sheetName val="Исход СФ "/>
      <sheetName val="контроль"/>
      <sheetName val="Начни с меня"/>
      <sheetName val="Авто"/>
      <sheetName val="Macro1"/>
      <sheetName val="ИсхОбл"/>
      <sheetName val="основная(1)"/>
      <sheetName val="reg"/>
    </sheetNames>
    <sheetDataSet>
      <sheetData sheetId="0"/>
      <sheetData sheetId="1"/>
      <sheetData sheetId="2"/>
      <sheetData sheetId="3"/>
      <sheetData sheetId="4"/>
      <sheetData sheetId="5" refreshError="1">
        <row r="9">
          <cell r="E9">
            <v>6</v>
          </cell>
          <cell r="I9" t="str">
            <v>9</v>
          </cell>
        </row>
        <row r="10">
          <cell r="E10">
            <v>20111.171859999886</v>
          </cell>
          <cell r="I10">
            <v>539881.6</v>
          </cell>
        </row>
        <row r="11">
          <cell r="E11">
            <v>14906.911580000073</v>
          </cell>
          <cell r="I11">
            <v>372757.2</v>
          </cell>
        </row>
        <row r="12">
          <cell r="E12">
            <v>15295.856880000036</v>
          </cell>
          <cell r="I12">
            <v>167851.80000000002</v>
          </cell>
        </row>
        <row r="13">
          <cell r="E13">
            <v>86691.022290000226</v>
          </cell>
          <cell r="I13">
            <v>1386778.4000000001</v>
          </cell>
        </row>
        <row r="14">
          <cell r="E14">
            <v>-127008.20098999981</v>
          </cell>
          <cell r="I14">
            <v>1760473.1</v>
          </cell>
        </row>
        <row r="15">
          <cell r="E15">
            <v>22737.057430000161</v>
          </cell>
          <cell r="I15">
            <v>278777.90000000002</v>
          </cell>
        </row>
        <row r="16">
          <cell r="E16">
            <v>27061.254900000058</v>
          </cell>
          <cell r="I16">
            <v>193551.6</v>
          </cell>
        </row>
        <row r="17">
          <cell r="E17">
            <v>4682.4381499998271</v>
          </cell>
          <cell r="I17">
            <v>800151.60000000009</v>
          </cell>
        </row>
        <row r="18">
          <cell r="E18">
            <v>20140.296130000032</v>
          </cell>
          <cell r="I18">
            <v>298861.7</v>
          </cell>
        </row>
        <row r="19">
          <cell r="E19">
            <v>54604.83993999986</v>
          </cell>
          <cell r="I19">
            <v>636018.79999999993</v>
          </cell>
        </row>
        <row r="20">
          <cell r="E20">
            <v>7118.9591800000053</v>
          </cell>
          <cell r="I20">
            <v>142276.5</v>
          </cell>
        </row>
        <row r="21">
          <cell r="E21">
            <v>-15243.14877999993</v>
          </cell>
          <cell r="I21">
            <v>944201.8</v>
          </cell>
        </row>
        <row r="22">
          <cell r="E22">
            <v>45908.062750000274</v>
          </cell>
          <cell r="I22">
            <v>918894.20000000007</v>
          </cell>
        </row>
        <row r="23">
          <cell r="E23">
            <v>17334.944630000042</v>
          </cell>
          <cell r="I23">
            <v>359563.3</v>
          </cell>
        </row>
        <row r="24">
          <cell r="E24">
            <v>-1955.083299999591</v>
          </cell>
          <cell r="I24">
            <v>1143362.9000000001</v>
          </cell>
        </row>
        <row r="25">
          <cell r="E25">
            <v>-79894.369059999473</v>
          </cell>
          <cell r="I25">
            <v>1657050.6999999997</v>
          </cell>
        </row>
        <row r="26">
          <cell r="E26">
            <v>17095.404120000079</v>
          </cell>
          <cell r="I26">
            <v>288969.5</v>
          </cell>
        </row>
        <row r="27">
          <cell r="E27">
            <v>-31486.740209999727</v>
          </cell>
          <cell r="I27">
            <v>725720.10000000009</v>
          </cell>
        </row>
        <row r="28">
          <cell r="E28">
            <v>13914.171180000005</v>
          </cell>
          <cell r="I28">
            <v>159325.9</v>
          </cell>
        </row>
        <row r="29">
          <cell r="E29">
            <v>33790.021050000098</v>
          </cell>
          <cell r="I29">
            <v>1906524.8</v>
          </cell>
        </row>
        <row r="30">
          <cell r="E30">
            <v>-3704.5275200000033</v>
          </cell>
          <cell r="I30">
            <v>302457.5</v>
          </cell>
        </row>
        <row r="31">
          <cell r="E31">
            <v>14873.102710000123</v>
          </cell>
          <cell r="I31">
            <v>272185.30000000005</v>
          </cell>
        </row>
        <row r="32">
          <cell r="E32">
            <v>26082.531920000096</v>
          </cell>
          <cell r="I32">
            <v>313676.3</v>
          </cell>
        </row>
        <row r="33">
          <cell r="E33">
            <v>23213.836290000065</v>
          </cell>
          <cell r="I33">
            <v>132336.40000000002</v>
          </cell>
        </row>
        <row r="34">
          <cell r="E34">
            <v>13506.143180000014</v>
          </cell>
          <cell r="I34">
            <v>661116.69999999995</v>
          </cell>
        </row>
        <row r="35">
          <cell r="E35">
            <v>3247.2557699996978</v>
          </cell>
          <cell r="I35">
            <v>7479288.0999999996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T(д)"/>
      <sheetName val="R(з)"/>
      <sheetName val="R(д)"/>
      <sheetName val="А0"/>
      <sheetName val="А1"/>
      <sheetName val="Авсього"/>
      <sheetName val="Алк"/>
      <sheetName val="Наф"/>
      <sheetName val="Позики(1270)"/>
      <sheetName val="Газ"/>
      <sheetName val="Факт"/>
      <sheetName val="mD"/>
      <sheetName val="mZ"/>
      <sheetName val="Диаграмма1"/>
      <sheetName val="Рейтинг"/>
    </sheetNames>
    <sheetDataSet>
      <sheetData sheetId="0" refreshError="1">
        <row r="33">
          <cell r="N33" t="str">
            <v>СЕРПЕНЬ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D"/>
      <sheetName val="Налоги"/>
      <sheetName val="A4"/>
      <sheetName val="Области"/>
      <sheetName val="Отрасли"/>
      <sheetName val="Налоги-Области "/>
      <sheetName val="Налоги-Отрасли"/>
      <sheetName val="Области-Отрасли"/>
      <sheetName val="Неуплата-Налоги"/>
      <sheetName val="Неуплата-Области"/>
      <sheetName val="Vibor"/>
      <sheetName val="основная(1)"/>
    </sheetNames>
    <sheetDataSet>
      <sheetData sheetId="0"/>
      <sheetData sheetId="1" refreshError="1">
        <row r="7">
          <cell r="AC7" t="str">
            <v>2004</v>
          </cell>
        </row>
        <row r="8">
          <cell r="AC8" t="str">
            <v>до ДЕРЖАВНОГО бюджету</v>
          </cell>
        </row>
        <row r="9">
          <cell r="AC9" t="str">
            <v>СІЧЕНЬ-ТРАВЕНЬ</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Лист1"/>
      <sheetName val="Лист2"/>
      <sheetName val="Лист3"/>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д_МБ"/>
      <sheetName val="Всього місцбюджет"/>
      <sheetName val="ЗФ місцбюджет"/>
      <sheetName val="СФ місцбюджет"/>
      <sheetName val="110100"/>
      <sheetName val="110200"/>
      <sheetName val="130100"/>
      <sheetName val="130300"/>
      <sheetName val="130500"/>
      <sheetName val="130501"/>
      <sheetName val="130502"/>
      <sheetName val="140601"/>
      <sheetName val="140609"/>
      <sheetName val="140611"/>
      <sheetName val="140700"/>
      <sheetName val="160100"/>
      <sheetName val="160400"/>
      <sheetName val="160500"/>
      <sheetName val="160501"/>
      <sheetName val="160502"/>
      <sheetName val="210805"/>
      <sheetName val="230301"/>
      <sheetName val="240603"/>
      <sheetName val="120200"/>
      <sheetName val="140715"/>
      <sheetName val="500800"/>
      <sheetName val="ДПА"/>
      <sheetName val="ум"/>
      <sheetName val="Пер"/>
    </sheetNames>
    <sheetDataSet>
      <sheetData sheetId="0"/>
      <sheetData sheetId="1"/>
      <sheetData sheetId="2"/>
      <sheetData sheetId="3"/>
      <sheetData sheetId="4" refreshError="1">
        <row r="8">
          <cell r="R8">
            <v>6602.8533333333326</v>
          </cell>
        </row>
      </sheetData>
      <sheetData sheetId="5" refreshError="1">
        <row r="8">
          <cell r="R8">
            <v>6.34</v>
          </cell>
        </row>
      </sheetData>
      <sheetData sheetId="6" refreshError="1">
        <row r="8">
          <cell r="R8">
            <v>38.35</v>
          </cell>
        </row>
      </sheetData>
      <sheetData sheetId="7" refreshError="1">
        <row r="8">
          <cell r="R8">
            <v>0</v>
          </cell>
        </row>
      </sheetData>
      <sheetData sheetId="8" refreshError="1">
        <row r="8">
          <cell r="R8">
            <v>453.50666666666666</v>
          </cell>
        </row>
      </sheetData>
      <sheetData sheetId="9" refreshError="1">
        <row r="8">
          <cell r="R8">
            <v>299.36</v>
          </cell>
        </row>
      </sheetData>
      <sheetData sheetId="10" refreshError="1">
        <row r="8">
          <cell r="R8">
            <v>154.14666666666668</v>
          </cell>
        </row>
      </sheetData>
      <sheetData sheetId="11" refreshError="1">
        <row r="8">
          <cell r="R8">
            <v>10.199999999999999</v>
          </cell>
        </row>
      </sheetData>
      <sheetData sheetId="12" refreshError="1">
        <row r="8">
          <cell r="R8">
            <v>0</v>
          </cell>
        </row>
      </sheetData>
      <sheetData sheetId="13" refreshError="1">
        <row r="8">
          <cell r="R8">
            <v>234.99101194318058</v>
          </cell>
        </row>
      </sheetData>
      <sheetData sheetId="14" refreshError="1">
        <row r="8">
          <cell r="R8">
            <v>107.07</v>
          </cell>
        </row>
      </sheetData>
      <sheetData sheetId="15" refreshError="1">
        <row r="8">
          <cell r="R8">
            <v>269.82</v>
          </cell>
        </row>
      </sheetData>
      <sheetData sheetId="16" refreshError="1">
        <row r="8">
          <cell r="R8">
            <v>32.83</v>
          </cell>
        </row>
      </sheetData>
      <sheetData sheetId="17" refreshError="1">
        <row r="8">
          <cell r="R8">
            <v>816.96999999999991</v>
          </cell>
        </row>
      </sheetData>
      <sheetData sheetId="18" refreshError="1">
        <row r="8">
          <cell r="R8">
            <v>503.56</v>
          </cell>
        </row>
      </sheetData>
      <sheetData sheetId="19" refreshError="1">
        <row r="8">
          <cell r="R8">
            <v>313.41000000000003</v>
          </cell>
        </row>
      </sheetData>
      <sheetData sheetId="20" refreshError="1">
        <row r="8">
          <cell r="R8">
            <v>0</v>
          </cell>
        </row>
      </sheetData>
      <sheetData sheetId="21" refreshError="1">
        <row r="8">
          <cell r="R8">
            <v>0</v>
          </cell>
        </row>
      </sheetData>
      <sheetData sheetId="22" refreshError="1">
        <row r="8">
          <cell r="R8">
            <v>6.33</v>
          </cell>
        </row>
      </sheetData>
      <sheetData sheetId="23"/>
      <sheetData sheetId="24"/>
      <sheetData sheetId="25"/>
      <sheetData sheetId="26"/>
      <sheetData sheetId="27"/>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110100"/>
      <sheetName val="240603"/>
      <sheetName val="Лист1"/>
      <sheetName val="Лист2"/>
      <sheetName val="Лист3"/>
      <sheetName val="Факт_x0000__x0010_[EVD_1"/>
      <sheetName val="Факт?_x0010_[EVD_1"/>
      <sheetName val="Факт_x005f_x0000__x005f_x0010__EVD_1"/>
      <sheetName val="Факт__x005f_x0010__EVD_1"/>
      <sheetName val="ЗДМмісяць"/>
      <sheetName val="Факт__x0010__EVD_1"/>
      <sheetName val="Факт_x005f_x005f_x005f_x0000__x005f_x005f_x005f_x0010__"/>
      <sheetName val="Факт__x005f_x005f_x005f_x0010__EVD_1"/>
      <sheetName val="Факт_x005f_x005f_x005f_x005f_x005f_x005f_x005f_x0000__x"/>
      <sheetName val="Факт__x005f_x005f_x005f_x005f_x005f_x005f_x005f_x0010__"/>
      <sheetName val="Факт_x005f_x0000__x005f_x0010__"/>
      <sheetName val="Факт_x005f_x005f_x005f_x005F_x005f_x0000__x"/>
      <sheetName val="Факт__x005f_x005f_x005f_x005F_x005f_x0010__"/>
      <sheetName val="Факт_x005f_x005f_x005f_x005f_x005f_x005f_x005f_x005f_x0"/>
      <sheetName val="Факт__x005f_x005f_x005f_x005f_x005f_x005f_x005f_x005f_x"/>
      <sheetName val="Факт_x005f_x005f_x005f_x0000__x"/>
      <sheetName val="Факт__x005f_x005f_x005f_x0010__"/>
      <sheetName val="Факт_x005f_x005f_x005f_x005F_x005f_x005f_x0"/>
      <sheetName val="Факт__x005f_x005f_x005f_x005F_x005f_x005f_x"/>
      <sheetName val="Факт_x0010_[EVD_1"/>
      <sheetName val="Факт_x005f_x0000__x"/>
      <sheetName val="Факт__x005f_x0010__"/>
      <sheetName val="Факт_x005f_x005f_x005f_x005F_x0"/>
      <sheetName val="Факт__x005f_x005f_x005f_x005F_x"/>
      <sheetName val="Факт_x005f_x005F_x0"/>
      <sheetName val="Факт__x005f_x005F_x"/>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T(д)"/>
      <sheetName val="R(з)"/>
      <sheetName val="R(д)"/>
      <sheetName val="А0"/>
      <sheetName val="А1"/>
      <sheetName val="Авсього"/>
      <sheetName val="Алк"/>
      <sheetName val="Наф"/>
      <sheetName val="Позики(1270)"/>
      <sheetName val="Газ"/>
      <sheetName val="Факт"/>
      <sheetName val="mD"/>
      <sheetName val="mZ"/>
      <sheetName val="вихідні_середньоденні"/>
      <sheetName val="Диаграмма1"/>
      <sheetName val="Рейтинг"/>
      <sheetName val="D"/>
      <sheetName val="ИсхОбл"/>
      <sheetName val="Macro1"/>
    </sheetNames>
    <sheetDataSet>
      <sheetData sheetId="0" refreshError="1">
        <row r="33">
          <cell r="N33" t="str">
            <v>СЕРПЕНЬ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асти"/>
      <sheetName val="Украина"/>
      <sheetName val="reg"/>
      <sheetName val="ua"/>
      <sheetName val="Пер"/>
    </sheetNames>
    <sheetDataSet>
      <sheetData sheetId="0"/>
      <sheetData sheetId="1"/>
      <sheetData sheetId="2" refreshError="1">
        <row r="1">
          <cell r="B1" t="str">
            <v>C_REG</v>
          </cell>
          <cell r="C1" t="str">
            <v>N_REG</v>
          </cell>
          <cell r="D1" t="str">
            <v>KOD</v>
          </cell>
          <cell r="E1" t="str">
            <v>NAME_PRP</v>
          </cell>
          <cell r="F1" t="str">
            <v>NAR_CP</v>
          </cell>
          <cell r="G1" t="str">
            <v>UPL_CP</v>
          </cell>
          <cell r="H1" t="str">
            <v>NAR_CC</v>
          </cell>
          <cell r="I1" t="str">
            <v>UPL_CC</v>
          </cell>
          <cell r="J1" t="str">
            <v>UPLDIN</v>
          </cell>
          <cell r="K1" t="str">
            <v>BOR_CC</v>
          </cell>
          <cell r="L1" t="str">
            <v>BORDIN</v>
          </cell>
          <cell r="M1" t="str">
            <v>PER_CC</v>
          </cell>
          <cell r="N1" t="str">
            <v>PERDIN</v>
          </cell>
        </row>
        <row r="2">
          <cell r="B2">
            <v>1</v>
          </cell>
          <cell r="C2" t="str">
            <v>АВТОНОМНА РЕСПУБЛIКА КРИМ</v>
          </cell>
          <cell r="D2">
            <v>153117</v>
          </cell>
          <cell r="E2" t="str">
            <v>ДЕРЖАВНЕ АКЦIОНЕРНЕ ТОВАРИСТВО "ЧОРНОМОРНАФТОГАЗ"</v>
          </cell>
          <cell r="F2">
            <v>154334.85800000001</v>
          </cell>
          <cell r="G2">
            <v>154375.91899999999</v>
          </cell>
          <cell r="H2">
            <v>151650.32199999999</v>
          </cell>
          <cell r="I2">
            <v>171093.43900000001</v>
          </cell>
          <cell r="J2">
            <v>16717.520400000001</v>
          </cell>
          <cell r="K2">
            <v>0</v>
          </cell>
          <cell r="L2">
            <v>0</v>
          </cell>
          <cell r="M2">
            <v>20729.6486</v>
          </cell>
          <cell r="N2">
            <v>19405.8541</v>
          </cell>
        </row>
        <row r="3">
          <cell r="B3">
            <v>1</v>
          </cell>
          <cell r="C3" t="str">
            <v>АВТОНОМНА РЕСПУБЛIКА КРИМ</v>
          </cell>
          <cell r="D3">
            <v>131400</v>
          </cell>
          <cell r="E3" t="str">
            <v>ВIДКРИТЕ АКЦIОНЕРНЕ ТОВАРИСТВО "КРИМЕНЕРГО"</v>
          </cell>
          <cell r="F3">
            <v>28361.340100000001</v>
          </cell>
          <cell r="G3">
            <v>28461.521799999999</v>
          </cell>
          <cell r="H3">
            <v>52246.081100000003</v>
          </cell>
          <cell r="I3">
            <v>60905.783300000003</v>
          </cell>
          <cell r="J3">
            <v>32444.261500000001</v>
          </cell>
          <cell r="K3">
            <v>0</v>
          </cell>
          <cell r="L3">
            <v>0</v>
          </cell>
          <cell r="M3">
            <v>8651.3230299999996</v>
          </cell>
          <cell r="N3">
            <v>8517.8347300000005</v>
          </cell>
        </row>
        <row r="4">
          <cell r="B4">
            <v>1</v>
          </cell>
          <cell r="C4" t="str">
            <v>АВТОНОМНА РЕСПУБЛIКА КРИМ</v>
          </cell>
          <cell r="D4">
            <v>23666411</v>
          </cell>
          <cell r="E4" t="str">
            <v>КРЫМСКИЙ ФИЛИАЛ ЗАКРЫТОГО АКЦИОНЕРНОГО ОБЩЕСТВА "КИЕВСТАР ДЖ.ЭС.ЭМ."</v>
          </cell>
          <cell r="F4">
            <v>9807.7507299999997</v>
          </cell>
          <cell r="G4">
            <v>9815.57</v>
          </cell>
          <cell r="H4">
            <v>17637.831399999999</v>
          </cell>
          <cell r="I4">
            <v>17642.853999999999</v>
          </cell>
          <cell r="J4">
            <v>7827.2840200000001</v>
          </cell>
          <cell r="K4">
            <v>0</v>
          </cell>
          <cell r="L4">
            <v>0</v>
          </cell>
          <cell r="M4">
            <v>18.3735</v>
          </cell>
          <cell r="N4">
            <v>5.0226100000000002</v>
          </cell>
        </row>
        <row r="5">
          <cell r="B5">
            <v>1</v>
          </cell>
          <cell r="C5" t="str">
            <v>АВТОНОМНА РЕСПУБЛIКА КРИМ</v>
          </cell>
          <cell r="D5">
            <v>24492094</v>
          </cell>
          <cell r="E5" t="str">
            <v>КРИМСЬКЕ ТЕРИТОРIАЛЬНЕ УПРАВЛIННЯ-ВIДОКРЕМЛЕНИЙ ПIДРОЗДIЛ ЗАКРИТОГО АКЦIОНЕРНОГО ТОВАРИСТВА "УКРАЇНСЬКИЙ МОБIЛЬНИЙ ЗВ'ЯЗОК"</v>
          </cell>
          <cell r="F5">
            <v>13091.415000000001</v>
          </cell>
          <cell r="G5">
            <v>13091.415000000001</v>
          </cell>
          <cell r="H5">
            <v>15936.12</v>
          </cell>
          <cell r="I5">
            <v>15936.12</v>
          </cell>
          <cell r="J5">
            <v>2844.7049999999999</v>
          </cell>
          <cell r="K5">
            <v>0</v>
          </cell>
          <cell r="L5">
            <v>0</v>
          </cell>
          <cell r="M5">
            <v>7.7160000000000006E-2</v>
          </cell>
          <cell r="N5">
            <v>0</v>
          </cell>
        </row>
        <row r="6">
          <cell r="B6">
            <v>1</v>
          </cell>
          <cell r="C6" t="str">
            <v>АВТОНОМНА РЕСПУБЛIКА КРИМ</v>
          </cell>
          <cell r="D6">
            <v>30909683</v>
          </cell>
          <cell r="E6" t="str">
            <v>ДЕРЖАВНЕ ПIДПРИЄМСТВО "КРИМСЬКI ГЕНЕРУЮЧI СИСТЕМИ"</v>
          </cell>
          <cell r="F6">
            <v>1100.2090000000001</v>
          </cell>
          <cell r="G6">
            <v>1916.79358</v>
          </cell>
          <cell r="H6">
            <v>23163.702000000001</v>
          </cell>
          <cell r="I6">
            <v>14662.962299999999</v>
          </cell>
          <cell r="J6">
            <v>12746.1687</v>
          </cell>
          <cell r="K6">
            <v>10797.8</v>
          </cell>
          <cell r="L6">
            <v>10347.0494</v>
          </cell>
          <cell r="M6">
            <v>1943.3015</v>
          </cell>
          <cell r="N6">
            <v>1889.30142</v>
          </cell>
        </row>
        <row r="7">
          <cell r="B7">
            <v>1</v>
          </cell>
          <cell r="C7" t="str">
            <v>АВТОНОМНА РЕСПУБЛIКА КРИМ</v>
          </cell>
          <cell r="D7">
            <v>24492108</v>
          </cell>
          <cell r="E7" t="str">
            <v>СIМФЕРОПОЛЬСЬКА ФIЛIЯ ЗАКРИТОГО АКЦIОНЕРНОГО ТОВАРИСТВА "УКРАЇНСЬКИЙ МОБIЛЬНИЙ ЗВ'ЯЗОК"</v>
          </cell>
          <cell r="F7">
            <v>10453.815000000001</v>
          </cell>
          <cell r="G7">
            <v>10453.815000000001</v>
          </cell>
          <cell r="H7">
            <v>13435.499</v>
          </cell>
          <cell r="I7">
            <v>13435.499</v>
          </cell>
          <cell r="J7">
            <v>2981.6840000000002</v>
          </cell>
          <cell r="K7">
            <v>0</v>
          </cell>
          <cell r="L7">
            <v>0</v>
          </cell>
          <cell r="M7">
            <v>6.2829999999999997E-2</v>
          </cell>
          <cell r="N7">
            <v>0</v>
          </cell>
        </row>
        <row r="8">
          <cell r="B8">
            <v>1</v>
          </cell>
          <cell r="C8" t="str">
            <v>АВТОНОМНА РЕСПУБЛIКА КРИМ</v>
          </cell>
          <cell r="D8">
            <v>3348117</v>
          </cell>
          <cell r="E8" t="str">
            <v>ВIДКРИТЕ АКЦIОНЕРНЕ ТОВАРИСТВО ПО ГАЗОПОСТАЧАННЮ ТА ГАЗИФIКАЦIЇ "КРИМГАЗ"</v>
          </cell>
          <cell r="F8">
            <v>10759.071900000001</v>
          </cell>
          <cell r="G8">
            <v>10752.486500000001</v>
          </cell>
          <cell r="H8">
            <v>10717.3416</v>
          </cell>
          <cell r="I8">
            <v>12509.945100000001</v>
          </cell>
          <cell r="J8">
            <v>1757.4586300000001</v>
          </cell>
          <cell r="K8">
            <v>0</v>
          </cell>
          <cell r="L8">
            <v>0</v>
          </cell>
          <cell r="M8">
            <v>1794.33809</v>
          </cell>
          <cell r="N8">
            <v>1792.1833999999999</v>
          </cell>
        </row>
        <row r="9">
          <cell r="B9">
            <v>1</v>
          </cell>
          <cell r="C9" t="str">
            <v>АВТОНОМНА РЕСПУБЛIКА КРИМ</v>
          </cell>
          <cell r="D9">
            <v>30800313</v>
          </cell>
          <cell r="E9" t="str">
            <v>ЗАКРИТЕ АКЦIОНЕРНЕ ТОВАРИСТВО "БАХЧИСАРАЙСЬКИЙ КОМБIНАТ "БУДIНДУСТРIЯ"</v>
          </cell>
          <cell r="F9">
            <v>9219.3560600000001</v>
          </cell>
          <cell r="G9">
            <v>9172.4762699999992</v>
          </cell>
          <cell r="H9">
            <v>12037.6031</v>
          </cell>
          <cell r="I9">
            <v>12347.6353</v>
          </cell>
          <cell r="J9">
            <v>3175.1589899999999</v>
          </cell>
          <cell r="K9">
            <v>0</v>
          </cell>
          <cell r="L9">
            <v>0</v>
          </cell>
          <cell r="M9">
            <v>531.82764999999995</v>
          </cell>
          <cell r="N9">
            <v>310.02665000000002</v>
          </cell>
        </row>
        <row r="10">
          <cell r="B10">
            <v>1</v>
          </cell>
          <cell r="C10" t="str">
            <v>АВТОНОМНА РЕСПУБЛIКА КРИМ</v>
          </cell>
          <cell r="D10">
            <v>32417960</v>
          </cell>
          <cell r="E10" t="str">
            <v>ТОВАРИСТВО З ОБМЕЖЕНОЮ ВIДПОВIДАЛЬНIСТЮ "КРИМТЕПЛОЕЛЕКТРОЦЕНТРАЛЬ"</v>
          </cell>
          <cell r="F10">
            <v>8417.9180300000007</v>
          </cell>
          <cell r="G10">
            <v>8424.8153999999995</v>
          </cell>
          <cell r="H10">
            <v>10659.8033</v>
          </cell>
          <cell r="I10">
            <v>11009.2762</v>
          </cell>
          <cell r="J10">
            <v>2584.4607999999998</v>
          </cell>
          <cell r="K10">
            <v>0</v>
          </cell>
          <cell r="L10">
            <v>0</v>
          </cell>
          <cell r="M10">
            <v>363.22136</v>
          </cell>
          <cell r="N10">
            <v>349.47289000000001</v>
          </cell>
        </row>
        <row r="11">
          <cell r="B11">
            <v>1</v>
          </cell>
          <cell r="C11" t="str">
            <v>АВТОНОМНА РЕСПУБЛIКА КРИМ</v>
          </cell>
          <cell r="D11">
            <v>20671506</v>
          </cell>
          <cell r="E11" t="str">
            <v>СИМФЕРОПОЛЬСКОЕ ПРОИЗВОДСТВЕННОЕ ПРЕДПРИЯТИЕ ВОДОПРОВОДНО-КАНАЛИЗАЦИОННОГО ХОЗЯЙСТВА</v>
          </cell>
          <cell r="F11">
            <v>5911.5985199999996</v>
          </cell>
          <cell r="G11">
            <v>6010.4480700000004</v>
          </cell>
          <cell r="H11">
            <v>7101.47631</v>
          </cell>
          <cell r="I11">
            <v>9306.3662299999996</v>
          </cell>
          <cell r="J11">
            <v>3295.9181600000002</v>
          </cell>
          <cell r="K11">
            <v>0</v>
          </cell>
          <cell r="L11">
            <v>-1362.1170999999999</v>
          </cell>
          <cell r="M11">
            <v>724.97740999999996</v>
          </cell>
          <cell r="N11">
            <v>724.97208999999998</v>
          </cell>
        </row>
        <row r="12">
          <cell r="B12">
            <v>1</v>
          </cell>
          <cell r="C12" t="str">
            <v>АВТОНОМНА РЕСПУБЛIКА КРИМ</v>
          </cell>
          <cell r="D12">
            <v>2573711</v>
          </cell>
          <cell r="E12" t="str">
            <v>ВIДКРИТЕ АКЦIОНЕРНЕ ТОВАРИСТВО "ГОТЕЛЬНИЙ КОМПЛЕКС "ЯЛТА-IНТУРИСТ"</v>
          </cell>
          <cell r="F12">
            <v>6430.1369599999998</v>
          </cell>
          <cell r="G12">
            <v>6411.5926300000001</v>
          </cell>
          <cell r="H12">
            <v>8780.1357399999997</v>
          </cell>
          <cell r="I12">
            <v>9020.9602699999996</v>
          </cell>
          <cell r="J12">
            <v>2609.3676399999999</v>
          </cell>
          <cell r="K12">
            <v>0</v>
          </cell>
          <cell r="L12">
            <v>0</v>
          </cell>
          <cell r="M12">
            <v>260.70150999999998</v>
          </cell>
          <cell r="N12">
            <v>238.84021000000001</v>
          </cell>
        </row>
        <row r="13">
          <cell r="B13">
            <v>1</v>
          </cell>
          <cell r="C13" t="str">
            <v>АВТОНОМНА РЕСПУБЛIКА КРИМ</v>
          </cell>
          <cell r="D13">
            <v>31382382</v>
          </cell>
          <cell r="E13" t="str">
            <v>ЗАКРЫТОЕ АКЦИОНЕРНОЕ ОБЩЕСТВО ЗАВОД МАРОЧНЫХ ВИН И КОНЬЯКОВ КОКТЕБЕЛЬ</v>
          </cell>
          <cell r="F13">
            <v>1158.5116399999999</v>
          </cell>
          <cell r="G13">
            <v>1195.0822800000001</v>
          </cell>
          <cell r="H13">
            <v>7727.9204499999996</v>
          </cell>
          <cell r="I13">
            <v>8344.3076700000001</v>
          </cell>
          <cell r="J13">
            <v>7149.2253899999996</v>
          </cell>
          <cell r="K13">
            <v>0</v>
          </cell>
          <cell r="L13">
            <v>0</v>
          </cell>
          <cell r="M13">
            <v>488.50263000000001</v>
          </cell>
          <cell r="N13">
            <v>-56.921750000000003</v>
          </cell>
        </row>
        <row r="14">
          <cell r="B14">
            <v>1</v>
          </cell>
          <cell r="C14" t="str">
            <v>АВТОНОМНА РЕСПУБЛIКА КРИМ</v>
          </cell>
          <cell r="D14">
            <v>3358593</v>
          </cell>
          <cell r="E14" t="str">
            <v>ОРЕНДНЕ ПIДПРИЄМСТВО "КРИМТЕПЛОКОМУНЕНЕРГО"</v>
          </cell>
          <cell r="F14">
            <v>5227.9650899999997</v>
          </cell>
          <cell r="G14">
            <v>5075.1186200000002</v>
          </cell>
          <cell r="H14">
            <v>6822.7331700000004</v>
          </cell>
          <cell r="I14">
            <v>7337.5526300000001</v>
          </cell>
          <cell r="J14">
            <v>2262.4340099999999</v>
          </cell>
          <cell r="K14">
            <v>0</v>
          </cell>
          <cell r="L14">
            <v>0</v>
          </cell>
          <cell r="M14">
            <v>516.10771999999997</v>
          </cell>
          <cell r="N14">
            <v>514.81946000000005</v>
          </cell>
        </row>
        <row r="15">
          <cell r="B15">
            <v>1</v>
          </cell>
          <cell r="C15" t="str">
            <v>АВТОНОМНА РЕСПУБЛIКА КРИМ</v>
          </cell>
          <cell r="D15">
            <v>411890</v>
          </cell>
          <cell r="E15" t="str">
            <v>НАЦIОНАЛЬНЕ ВИРОБНИЧО-АГРАРНЕ ОБ'ЄДНАННЯ "МАСАНДРА"</v>
          </cell>
          <cell r="F15">
            <v>3548.1280000000002</v>
          </cell>
          <cell r="G15">
            <v>6413.0967099999998</v>
          </cell>
          <cell r="H15">
            <v>6673.3638199999996</v>
          </cell>
          <cell r="I15">
            <v>7201.2168799999999</v>
          </cell>
          <cell r="J15">
            <v>788.12017000000003</v>
          </cell>
          <cell r="K15">
            <v>0</v>
          </cell>
          <cell r="L15">
            <v>0</v>
          </cell>
          <cell r="M15">
            <v>2951.0987500000001</v>
          </cell>
          <cell r="N15">
            <v>27.850370000000002</v>
          </cell>
        </row>
        <row r="16">
          <cell r="B16">
            <v>1</v>
          </cell>
          <cell r="C16" t="str">
            <v>АВТОНОМНА РЕСПУБЛIКА КРИМ</v>
          </cell>
          <cell r="D16">
            <v>8596943</v>
          </cell>
          <cell r="E16" t="str">
            <v>УПРАВЛЕНИЕ ГОСУДАРСТВЕННОЙ СЛУЖБЫ ОХРАНЫ ПРИ ГЛАВНОМ УПРАВЛЕНИИ МИНИСТЕРСТВА ВНУТРЕННИХ ДЕЛ УКРАИНЫ В КРЫМУ</v>
          </cell>
          <cell r="F16">
            <v>6225.3559100000002</v>
          </cell>
          <cell r="G16">
            <v>6225.3264799999997</v>
          </cell>
          <cell r="H16">
            <v>6577.3310300000003</v>
          </cell>
          <cell r="I16">
            <v>7093.1960300000001</v>
          </cell>
          <cell r="J16">
            <v>867.86955</v>
          </cell>
          <cell r="K16">
            <v>0</v>
          </cell>
          <cell r="L16">
            <v>0</v>
          </cell>
          <cell r="M16">
            <v>515.86500000000001</v>
          </cell>
          <cell r="N16">
            <v>515.86500000000001</v>
          </cell>
        </row>
        <row r="17">
          <cell r="B17">
            <v>1</v>
          </cell>
          <cell r="C17" t="str">
            <v>АВТОНОМНА РЕСПУБЛIКА КРИМ</v>
          </cell>
          <cell r="D17">
            <v>1125554</v>
          </cell>
          <cell r="E17" t="str">
            <v>ГОСУДАРСТВЕННОЕ ПРЕДПРИЯТИЕ "КЕРЧЕНСКИЙ МОРСКОЙ ТОРГОВЫЙ ПОРТ"</v>
          </cell>
          <cell r="F17">
            <v>8981.2832400000007</v>
          </cell>
          <cell r="G17">
            <v>6367.7969800000001</v>
          </cell>
          <cell r="H17">
            <v>6147.0074800000002</v>
          </cell>
          <cell r="I17">
            <v>6860.0905700000003</v>
          </cell>
          <cell r="J17">
            <v>492.29358999999999</v>
          </cell>
          <cell r="K17">
            <v>0</v>
          </cell>
          <cell r="L17">
            <v>0</v>
          </cell>
          <cell r="M17">
            <v>849.84627</v>
          </cell>
          <cell r="N17">
            <v>711.45799999999997</v>
          </cell>
        </row>
        <row r="18">
          <cell r="B18">
            <v>1</v>
          </cell>
          <cell r="C18" t="str">
            <v>АВТОНОМНА РЕСПУБЛIКА КРИМ</v>
          </cell>
          <cell r="D18">
            <v>1383865</v>
          </cell>
          <cell r="E18" t="str">
            <v>ВIДКРИТЕ АКЦIОНЕРНЕ ТОВАРИСТВО "БУДIВЕЛЬНЕ УПРАВЛIННЯ №813"</v>
          </cell>
          <cell r="F18">
            <v>1601.56861</v>
          </cell>
          <cell r="G18">
            <v>1600.87375</v>
          </cell>
          <cell r="H18">
            <v>6102.4540800000004</v>
          </cell>
          <cell r="I18">
            <v>6361.9971100000002</v>
          </cell>
          <cell r="J18">
            <v>4761.1233599999996</v>
          </cell>
          <cell r="K18">
            <v>0</v>
          </cell>
          <cell r="L18">
            <v>0</v>
          </cell>
          <cell r="M18">
            <v>268.98959000000002</v>
          </cell>
          <cell r="N18">
            <v>259.54302999999999</v>
          </cell>
        </row>
        <row r="19">
          <cell r="B19">
            <v>1</v>
          </cell>
          <cell r="C19" t="str">
            <v>АВТОНОМНА РЕСПУБЛIКА КРИМ</v>
          </cell>
          <cell r="D19">
            <v>31829422</v>
          </cell>
          <cell r="E19" t="str">
            <v>ДОЧЕРНЕЕ ПРЕДПРИЯТИЕ "КРЫМАВТОДОР" ОТКРЫТОГО АКЦИОНЕРНОГО ОБЩЕСТВА "ГОСУДАРСТВЕННАЯ АКЦИОНЕРНАЯ КОМПАНИЯ "АВТОМОБИЛЬНЫЕ ДОРОГИ УКРАИНЫ"</v>
          </cell>
          <cell r="F19">
            <v>4514.7822299999998</v>
          </cell>
          <cell r="G19">
            <v>4498.3381499999996</v>
          </cell>
          <cell r="H19">
            <v>5254.1109999999999</v>
          </cell>
          <cell r="I19">
            <v>6261.3040000000001</v>
          </cell>
          <cell r="J19">
            <v>1762.96585</v>
          </cell>
          <cell r="K19">
            <v>0</v>
          </cell>
          <cell r="L19">
            <v>0</v>
          </cell>
          <cell r="M19">
            <v>1026.2621099999999</v>
          </cell>
          <cell r="N19">
            <v>1007.193</v>
          </cell>
        </row>
        <row r="20">
          <cell r="B20">
            <v>1</v>
          </cell>
          <cell r="C20" t="str">
            <v>АВТОНОМНА РЕСПУБЛIКА КРИМ</v>
          </cell>
          <cell r="D20">
            <v>32085677</v>
          </cell>
          <cell r="E20" t="str">
            <v>ТОВАРИСТВО З ОБМЕЖЕНОЮ ВIДПОВIДАЛЬНIСТЮ "АТАН-КРИМ"</v>
          </cell>
          <cell r="F20">
            <v>2919.9515900000001</v>
          </cell>
          <cell r="G20">
            <v>2920.3118399999998</v>
          </cell>
          <cell r="H20">
            <v>5396.1802799999996</v>
          </cell>
          <cell r="I20">
            <v>5635.6284900000001</v>
          </cell>
          <cell r="J20">
            <v>2715.3166500000002</v>
          </cell>
          <cell r="K20">
            <v>0</v>
          </cell>
          <cell r="L20">
            <v>0</v>
          </cell>
          <cell r="M20">
            <v>241.88042999999999</v>
          </cell>
          <cell r="N20">
            <v>239.41827000000001</v>
          </cell>
        </row>
        <row r="21">
          <cell r="B21">
            <v>1</v>
          </cell>
          <cell r="C21" t="str">
            <v>АВТОНОМНА РЕСПУБЛIКА КРИМ</v>
          </cell>
          <cell r="D21">
            <v>3348005</v>
          </cell>
          <cell r="E21" t="str">
            <v>ВИРОБНИЧЕ ПIДПРИЄМСТВО ВОДОПРОВIДНО-КАНАЛIЗАЦIЙНОГО ГОСПОДАРСТВА ПIВДЕННОГО БЕРЕГА КРИМУ</v>
          </cell>
          <cell r="F21">
            <v>4080.36393</v>
          </cell>
          <cell r="G21">
            <v>4080.5121199999999</v>
          </cell>
          <cell r="H21">
            <v>5142.70363</v>
          </cell>
          <cell r="I21">
            <v>5537.70543</v>
          </cell>
          <cell r="J21">
            <v>1457.1933100000001</v>
          </cell>
          <cell r="K21">
            <v>0</v>
          </cell>
          <cell r="L21">
            <v>0</v>
          </cell>
          <cell r="M21">
            <v>395.15535</v>
          </cell>
          <cell r="N21">
            <v>395.14807000000002</v>
          </cell>
        </row>
        <row r="22">
          <cell r="B22">
            <v>2</v>
          </cell>
          <cell r="C22" t="str">
            <v>ВIННИЦЬКА ОБЛАСТЬ</v>
          </cell>
          <cell r="D22">
            <v>30805594</v>
          </cell>
          <cell r="E22" t="str">
            <v>ДОЧIРНЄ ПIДПРИЄМСТВО "УКРАЇНСЬКА ГОРIЛЧАНА КОМПАНIЯ "NEMIROFF"</v>
          </cell>
          <cell r="F22">
            <v>258634.97899999999</v>
          </cell>
          <cell r="G22">
            <v>250823.97500000001</v>
          </cell>
          <cell r="H22">
            <v>242905.99299999999</v>
          </cell>
          <cell r="I22">
            <v>280451.81599999999</v>
          </cell>
          <cell r="J22">
            <v>29627.8406</v>
          </cell>
          <cell r="K22">
            <v>0</v>
          </cell>
          <cell r="L22">
            <v>0</v>
          </cell>
          <cell r="M22">
            <v>47726.849600000001</v>
          </cell>
          <cell r="N22">
            <v>37037.667300000001</v>
          </cell>
        </row>
        <row r="23">
          <cell r="B23">
            <v>2</v>
          </cell>
          <cell r="C23" t="str">
            <v>ВIННИЦЬКА ОБЛАСТЬ</v>
          </cell>
          <cell r="D23">
            <v>130694</v>
          </cell>
          <cell r="E23" t="str">
            <v>ВIДКРИТЕ АКЦIОНЕРНЕ ТОВАРИСТВО "АКЦIОНЕРНА КОМПАНIЯ "ВIННИЦЯОБЛЕНЕРГО"</v>
          </cell>
          <cell r="F23">
            <v>14769.700699999999</v>
          </cell>
          <cell r="G23">
            <v>14881.362499999999</v>
          </cell>
          <cell r="H23">
            <v>27904.2287</v>
          </cell>
          <cell r="I23">
            <v>28071.9</v>
          </cell>
          <cell r="J23">
            <v>13190.5375</v>
          </cell>
          <cell r="K23">
            <v>0</v>
          </cell>
          <cell r="L23">
            <v>0</v>
          </cell>
          <cell r="M23">
            <v>2.30728</v>
          </cell>
          <cell r="N23">
            <v>-1.0622</v>
          </cell>
        </row>
        <row r="24">
          <cell r="B24">
            <v>2</v>
          </cell>
          <cell r="C24" t="str">
            <v>ВIННИЦЬКА ОБЛАСТЬ</v>
          </cell>
          <cell r="D24">
            <v>5470928</v>
          </cell>
          <cell r="E24" t="str">
            <v>ЛАДИЖИНСЬКА ТЕПЛОВА ЕЛЕКТРИЧНА СТАНЦIЯ</v>
          </cell>
          <cell r="F24">
            <v>5039.8991900000001</v>
          </cell>
          <cell r="G24">
            <v>5933.0256799999997</v>
          </cell>
          <cell r="H24">
            <v>16411.334599999998</v>
          </cell>
          <cell r="I24">
            <v>19980.4611</v>
          </cell>
          <cell r="J24">
            <v>14047.4354</v>
          </cell>
          <cell r="K24">
            <v>0</v>
          </cell>
          <cell r="L24">
            <v>-4034.1678999999999</v>
          </cell>
          <cell r="M24">
            <v>130.14422999999999</v>
          </cell>
          <cell r="N24">
            <v>-186.74964</v>
          </cell>
        </row>
        <row r="25">
          <cell r="B25">
            <v>2</v>
          </cell>
          <cell r="C25" t="str">
            <v>ВIННИЦЬКА ОБЛАСТЬ</v>
          </cell>
          <cell r="D25">
            <v>5459134</v>
          </cell>
          <cell r="E25" t="str">
            <v>ДЕРЖАВНЕ ПIДПРИЄМСТВО НЕМИРIВСЬКИЙ СПИРТОВИЙ ЗАВОД</v>
          </cell>
          <cell r="F25">
            <v>8774.5196400000004</v>
          </cell>
          <cell r="G25">
            <v>9130.5228499999994</v>
          </cell>
          <cell r="H25">
            <v>11387.8439</v>
          </cell>
          <cell r="I25">
            <v>11637.6098</v>
          </cell>
          <cell r="J25">
            <v>2507.0869400000001</v>
          </cell>
          <cell r="K25">
            <v>0</v>
          </cell>
          <cell r="L25">
            <v>0</v>
          </cell>
          <cell r="M25">
            <v>38.528820000000003</v>
          </cell>
          <cell r="N25">
            <v>-2.28695</v>
          </cell>
        </row>
        <row r="26">
          <cell r="B26">
            <v>2</v>
          </cell>
          <cell r="C26" t="str">
            <v>ВIННИЦЬКА ОБЛАСТЬ</v>
          </cell>
          <cell r="D26">
            <v>3338649</v>
          </cell>
          <cell r="E26" t="str">
            <v>ВIДКРИТЕ АКЦIОНЕРНЕ ТОВАРИСТВО ПО ГАЗОПОСТАЧАННЮ ТА ГАЗИФIКАЦIЇ "ВIННИЦЯГАЗ"</v>
          </cell>
          <cell r="F26">
            <v>8674.1185999999998</v>
          </cell>
          <cell r="G26">
            <v>8678.1565399999999</v>
          </cell>
          <cell r="H26">
            <v>8822.0476099999996</v>
          </cell>
          <cell r="I26">
            <v>8940.8794500000004</v>
          </cell>
          <cell r="J26">
            <v>262.72291000000001</v>
          </cell>
          <cell r="K26">
            <v>0</v>
          </cell>
          <cell r="L26">
            <v>0</v>
          </cell>
          <cell r="M26">
            <v>275.87741999999997</v>
          </cell>
          <cell r="N26">
            <v>90.769630000000006</v>
          </cell>
        </row>
        <row r="27">
          <cell r="B27">
            <v>2</v>
          </cell>
          <cell r="C27" t="str">
            <v>ВIННИЦЬКА ОБЛАСТЬ</v>
          </cell>
          <cell r="D27">
            <v>31255289</v>
          </cell>
          <cell r="E27" t="str">
            <v>ЗАКРИТЕ АКЦIОНЕРНЕ ТОВАРИСТВО "ВIННИЦЬКИЙ ЛIКЕРО-ГОРIЛЧАНИЙ ЗАВОД"</v>
          </cell>
          <cell r="F27">
            <v>3274.5101800000002</v>
          </cell>
          <cell r="G27">
            <v>3436.67886</v>
          </cell>
          <cell r="H27">
            <v>7418.3969999999999</v>
          </cell>
          <cell r="I27">
            <v>8932.67533</v>
          </cell>
          <cell r="J27">
            <v>5495.99647</v>
          </cell>
          <cell r="K27">
            <v>0</v>
          </cell>
          <cell r="L27">
            <v>0</v>
          </cell>
          <cell r="M27">
            <v>1852.7275299999999</v>
          </cell>
          <cell r="N27">
            <v>1258.6565900000001</v>
          </cell>
        </row>
        <row r="28">
          <cell r="B28">
            <v>2</v>
          </cell>
          <cell r="C28" t="str">
            <v>ВIННИЦЬКА ОБЛАСТЬ</v>
          </cell>
          <cell r="D28">
            <v>5513371</v>
          </cell>
          <cell r="E28" t="str">
            <v>ЗАКРИТЕ АКЦIОНЕРНЕ ТОВАРИСТВО "БЕРШАДСЬКИЙ ПИВОКОМБIНАТ"</v>
          </cell>
          <cell r="F28">
            <v>5593.1178499999996</v>
          </cell>
          <cell r="G28">
            <v>6013.5657099999999</v>
          </cell>
          <cell r="H28">
            <v>6935.3707000000004</v>
          </cell>
          <cell r="I28">
            <v>8606.0427799999998</v>
          </cell>
          <cell r="J28">
            <v>2592.4770699999999</v>
          </cell>
          <cell r="K28">
            <v>0</v>
          </cell>
          <cell r="L28">
            <v>0</v>
          </cell>
          <cell r="M28">
            <v>1719.8046099999999</v>
          </cell>
          <cell r="N28">
            <v>1420.3044600000001</v>
          </cell>
        </row>
        <row r="29">
          <cell r="B29">
            <v>2</v>
          </cell>
          <cell r="C29" t="str">
            <v>ВIННИЦЬКА ОБЛАСТЬ</v>
          </cell>
          <cell r="D29">
            <v>32054743</v>
          </cell>
          <cell r="E29" t="str">
            <v>ДОЧIРНЄ ПIДПРИЄМСТВО "ВIННИЦЬКИЙ ОБЛАВТОДОР" ВIДКРИТОГО АКЦIОНЕРНОГО ТОВАРИСТВА"ДЕРЖАВНА АКЦIОНЕРНА КОМПАНIЯ"АВТОМОБIЛЬНI ДОРОГИ УКРАЇНИ"</v>
          </cell>
          <cell r="F29">
            <v>5160.1282099999999</v>
          </cell>
          <cell r="G29">
            <v>5139.9302100000004</v>
          </cell>
          <cell r="H29">
            <v>8285.1556</v>
          </cell>
          <cell r="I29">
            <v>8355.6510999999991</v>
          </cell>
          <cell r="J29">
            <v>3215.7208900000001</v>
          </cell>
          <cell r="K29">
            <v>0</v>
          </cell>
          <cell r="L29">
            <v>0</v>
          </cell>
          <cell r="M29">
            <v>59.845869999999998</v>
          </cell>
          <cell r="N29">
            <v>55.216430000000003</v>
          </cell>
        </row>
        <row r="30">
          <cell r="B30">
            <v>2</v>
          </cell>
          <cell r="C30" t="str">
            <v>ВIННИЦЬКА ОБЛАСТЬ</v>
          </cell>
          <cell r="D30">
            <v>282435</v>
          </cell>
          <cell r="E30" t="str">
            <v>ВIДКРИТЕ АКЦIОНЕРНЕ ТОВАРИСТВО "ГНIВАНСЬКИЙ ЗАВОД СПЕЦЗАЛIЗОБЕТОНУ"</v>
          </cell>
          <cell r="F30">
            <v>5889.9936699999998</v>
          </cell>
          <cell r="G30">
            <v>6844.80296</v>
          </cell>
          <cell r="H30">
            <v>6716.6988199999996</v>
          </cell>
          <cell r="I30">
            <v>6824.4013199999999</v>
          </cell>
          <cell r="J30">
            <v>-20.40164</v>
          </cell>
          <cell r="K30">
            <v>0</v>
          </cell>
          <cell r="L30">
            <v>0</v>
          </cell>
          <cell r="M30">
            <v>33.110790000000001</v>
          </cell>
          <cell r="N30">
            <v>33.033720000000002</v>
          </cell>
        </row>
        <row r="31">
          <cell r="B31">
            <v>2</v>
          </cell>
          <cell r="C31" t="str">
            <v>ВIННИЦЬКА ОБЛАСТЬ</v>
          </cell>
          <cell r="D31">
            <v>13318821</v>
          </cell>
          <cell r="E31" t="str">
            <v>- НАУКОВО-ВИРОБНИЧЕ ПIДПРИЄМСТВО "ГАММА"</v>
          </cell>
          <cell r="F31">
            <v>4434.5764499999996</v>
          </cell>
          <cell r="G31">
            <v>4711.4871899999998</v>
          </cell>
          <cell r="H31">
            <v>6366.2776999999996</v>
          </cell>
          <cell r="I31">
            <v>6660.87428</v>
          </cell>
          <cell r="J31">
            <v>1949.3870899999999</v>
          </cell>
          <cell r="K31">
            <v>0</v>
          </cell>
          <cell r="L31">
            <v>0</v>
          </cell>
          <cell r="M31">
            <v>17.559460000000001</v>
          </cell>
          <cell r="N31">
            <v>-13.1387</v>
          </cell>
        </row>
        <row r="32">
          <cell r="B32">
            <v>2</v>
          </cell>
          <cell r="C32" t="str">
            <v>ВIННИЦЬКА ОБЛАСТЬ</v>
          </cell>
          <cell r="D32">
            <v>1057491</v>
          </cell>
          <cell r="E32" t="str">
            <v>ДЕРЖАВНЕ ПIДПРИЄМСТВО "ВIННИЦЯТРАНСПРИЛАД"</v>
          </cell>
          <cell r="F32">
            <v>5223.7796600000001</v>
          </cell>
          <cell r="G32">
            <v>5223.6567599999998</v>
          </cell>
          <cell r="H32">
            <v>6120.50324</v>
          </cell>
          <cell r="I32">
            <v>6412.4857599999996</v>
          </cell>
          <cell r="J32">
            <v>1188.829</v>
          </cell>
          <cell r="K32">
            <v>0</v>
          </cell>
          <cell r="L32">
            <v>0</v>
          </cell>
          <cell r="M32">
            <v>295.98029000000002</v>
          </cell>
          <cell r="N32">
            <v>291.98252000000002</v>
          </cell>
        </row>
        <row r="33">
          <cell r="B33">
            <v>2</v>
          </cell>
          <cell r="C33" t="str">
            <v>ВIННИЦЬКА ОБЛАСТЬ</v>
          </cell>
          <cell r="D33">
            <v>3338633</v>
          </cell>
          <cell r="E33" t="str">
            <v>ВIННИЦЬКЕ ОБЛАСНЕ КОМУНАЛЬНЕ ПIДПРИЄМСТВО ТЕПЛОВИХ МЕРЕЖ "ВIННИЦЯТЕПЛОКОМУНЕНЕРГО"</v>
          </cell>
          <cell r="F33">
            <v>1456.95877</v>
          </cell>
          <cell r="G33">
            <v>4998.9466000000002</v>
          </cell>
          <cell r="H33">
            <v>3935.2608700000001</v>
          </cell>
          <cell r="I33">
            <v>6206.9026199999998</v>
          </cell>
          <cell r="J33">
            <v>1207.9560200000001</v>
          </cell>
          <cell r="K33">
            <v>188.06229999999999</v>
          </cell>
          <cell r="L33">
            <v>-1718.2211</v>
          </cell>
          <cell r="M33">
            <v>0.84048</v>
          </cell>
          <cell r="N33">
            <v>-0.02</v>
          </cell>
        </row>
        <row r="34">
          <cell r="B34">
            <v>2</v>
          </cell>
          <cell r="C34" t="str">
            <v>ВIННИЦЬКА ОБЛАСТЬ</v>
          </cell>
          <cell r="D34">
            <v>21725012</v>
          </cell>
          <cell r="E34" t="str">
            <v>ПIВДЕННО-ЗАХIДНА ЕЛЕКТРОЕНЕРГЕТИЧНА СИСТЕМА ДЕРЖАВНОГО ПIДПРИЄМСТВА "НАЦIОНАЛЬНА ЕНЕРГЕТИЧНА КОМПАНIЯ "УКРЕНЕРГО"</v>
          </cell>
          <cell r="F34">
            <v>3448.6104</v>
          </cell>
          <cell r="G34">
            <v>3448.6054300000001</v>
          </cell>
          <cell r="H34">
            <v>6172.0212300000003</v>
          </cell>
          <cell r="I34">
            <v>6172.0511999999999</v>
          </cell>
          <cell r="J34">
            <v>2723.4457699999998</v>
          </cell>
          <cell r="K34">
            <v>0</v>
          </cell>
          <cell r="L34">
            <v>0</v>
          </cell>
          <cell r="M34">
            <v>5.0950000000000002E-2</v>
          </cell>
          <cell r="N34">
            <v>2.997E-2</v>
          </cell>
        </row>
        <row r="35">
          <cell r="B35">
            <v>2</v>
          </cell>
          <cell r="C35" t="str">
            <v>ВIННИЦЬКА ОБЛАСТЬ</v>
          </cell>
          <cell r="D35">
            <v>1057545</v>
          </cell>
          <cell r="E35" t="str">
            <v>ТОВАРИСТВО З ОБМЕЖЕНОЮ ВIДПОВIДАЛЬНIСТЮ ЖМЕРИНСЬКЕ ПIДПРИЄМСТВО "ЕКСПРЕС"</v>
          </cell>
          <cell r="F35">
            <v>7984.1029799999997</v>
          </cell>
          <cell r="G35">
            <v>7989.95424</v>
          </cell>
          <cell r="H35">
            <v>6050.6959399999996</v>
          </cell>
          <cell r="I35">
            <v>6166.5116900000003</v>
          </cell>
          <cell r="J35">
            <v>-1823.4426000000001</v>
          </cell>
          <cell r="K35">
            <v>0</v>
          </cell>
          <cell r="L35">
            <v>0</v>
          </cell>
          <cell r="M35">
            <v>108.73569000000001</v>
          </cell>
          <cell r="N35">
            <v>105.75587</v>
          </cell>
        </row>
        <row r="36">
          <cell r="B36">
            <v>2</v>
          </cell>
          <cell r="C36" t="str">
            <v>ВIННИЦЬКА ОБЛАСТЬ</v>
          </cell>
          <cell r="D36">
            <v>13307734</v>
          </cell>
          <cell r="E36" t="str">
            <v>ПРИВАТНЕ ПIДПРИЄМСТВО "ПРИВАТНЕ МАЛЕ ПIДПРИЄМСТВО ВИРОБНИЧА ФIРМА "ПАНДА"</v>
          </cell>
          <cell r="F36">
            <v>5441.76901</v>
          </cell>
          <cell r="G36">
            <v>5425.1359599999996</v>
          </cell>
          <cell r="H36">
            <v>6071.4087099999997</v>
          </cell>
          <cell r="I36">
            <v>6094.7245000000003</v>
          </cell>
          <cell r="J36">
            <v>669.58853999999997</v>
          </cell>
          <cell r="K36">
            <v>0</v>
          </cell>
          <cell r="L36">
            <v>0</v>
          </cell>
          <cell r="M36">
            <v>2.1655700000000002</v>
          </cell>
          <cell r="N36">
            <v>-4.0749599999999999</v>
          </cell>
        </row>
        <row r="37">
          <cell r="B37">
            <v>2</v>
          </cell>
          <cell r="C37" t="str">
            <v>ВIННИЦЬКА ОБЛАСТЬ</v>
          </cell>
          <cell r="D37">
            <v>13333298</v>
          </cell>
          <cell r="E37" t="str">
            <v>ПРИВАТНЕ ПIДПРИЄМСТВО "КРЯЖ"</v>
          </cell>
          <cell r="F37">
            <v>2926.3691100000001</v>
          </cell>
          <cell r="G37">
            <v>2925.6991800000001</v>
          </cell>
          <cell r="H37">
            <v>4894.8253699999996</v>
          </cell>
          <cell r="I37">
            <v>4859.8062099999997</v>
          </cell>
          <cell r="J37">
            <v>1934.1070299999999</v>
          </cell>
          <cell r="K37">
            <v>0</v>
          </cell>
          <cell r="L37">
            <v>0</v>
          </cell>
          <cell r="M37">
            <v>1.81603</v>
          </cell>
          <cell r="N37">
            <v>1.49794</v>
          </cell>
        </row>
        <row r="38">
          <cell r="B38">
            <v>2</v>
          </cell>
          <cell r="C38" t="str">
            <v>ВIННИЦЬКА ОБЛАСТЬ</v>
          </cell>
          <cell r="D38">
            <v>23063575</v>
          </cell>
          <cell r="E38" t="str">
            <v>ФIРМА "ЛЮСТДОРФ" У ФОРМI ТОВАРИСТВА З ОБМЕЖЕНОЮ ВIДПОВIДАЛЬНIСТЮ</v>
          </cell>
          <cell r="F38">
            <v>2662.2392100000002</v>
          </cell>
          <cell r="G38">
            <v>2678.4119900000001</v>
          </cell>
          <cell r="H38">
            <v>4242.9326000000001</v>
          </cell>
          <cell r="I38">
            <v>4332.8448099999996</v>
          </cell>
          <cell r="J38">
            <v>1654.43282</v>
          </cell>
          <cell r="K38">
            <v>0</v>
          </cell>
          <cell r="L38">
            <v>0</v>
          </cell>
          <cell r="M38">
            <v>12.34056</v>
          </cell>
          <cell r="N38">
            <v>11.731719999999999</v>
          </cell>
        </row>
        <row r="39">
          <cell r="B39">
            <v>2</v>
          </cell>
          <cell r="C39" t="str">
            <v>ВIННИЦЬКА ОБЛАСТЬ</v>
          </cell>
          <cell r="D39">
            <v>20112362</v>
          </cell>
          <cell r="E39" t="str">
            <v>СПIЛЬНЕ УКРАЇНСЬКЕ-IСПАНСЬКЕ ПIДПРИЄМСТВО У ФОРМI ТОВАРИСТВА З ОБМЕЖЕНОЮ ВIДПОВIДАЛЬНIСТЮ "СПЕРКО УКРАЇНА"</v>
          </cell>
          <cell r="F39">
            <v>3660.2724499999999</v>
          </cell>
          <cell r="G39">
            <v>3315.2375099999999</v>
          </cell>
          <cell r="H39">
            <v>4081.79277</v>
          </cell>
          <cell r="I39">
            <v>4121.5795900000003</v>
          </cell>
          <cell r="J39">
            <v>806.34208000000001</v>
          </cell>
          <cell r="K39">
            <v>0</v>
          </cell>
          <cell r="L39">
            <v>0</v>
          </cell>
          <cell r="M39">
            <v>1.2297400000000001</v>
          </cell>
          <cell r="N39">
            <v>1.05871</v>
          </cell>
        </row>
        <row r="40">
          <cell r="B40">
            <v>2</v>
          </cell>
          <cell r="C40" t="str">
            <v>ВIННИЦЬКА ОБЛАСТЬ</v>
          </cell>
          <cell r="D40">
            <v>2583187</v>
          </cell>
          <cell r="E40" t="str">
            <v>ДОЧIРНЄ ПIДПРИЄМСТВО "КЛIНIЧНИЙ САНАТОРIЙ "ХМIЛЬНИК"" ЗАКРИТОГО АКЦIОНЕРНОГО ТОВАРИСТВА ЛIКУВАЛЬНО-ОЗДОРОВЧИХ ЗАКЛАДIВ "УКРПРОФОЗДОРОВНИЦЯ "УКРПРОФОЗ</v>
          </cell>
          <cell r="F40">
            <v>3564.94245</v>
          </cell>
          <cell r="G40">
            <v>3615.1725000000001</v>
          </cell>
          <cell r="H40">
            <v>3648.0764600000002</v>
          </cell>
          <cell r="I40">
            <v>3828.2938600000002</v>
          </cell>
          <cell r="J40">
            <v>213.12136000000001</v>
          </cell>
          <cell r="K40">
            <v>0</v>
          </cell>
          <cell r="L40">
            <v>0</v>
          </cell>
          <cell r="M40">
            <v>237.39308</v>
          </cell>
          <cell r="N40">
            <v>177.81267</v>
          </cell>
        </row>
        <row r="41">
          <cell r="B41">
            <v>2</v>
          </cell>
          <cell r="C41" t="str">
            <v>ВIННИЦЬКА ОБЛАСТЬ</v>
          </cell>
          <cell r="D41">
            <v>24895253</v>
          </cell>
          <cell r="E41" t="str">
            <v>ТОВАРИСТВО З ОБМЕЖЕНОЮ ВIДПОВIДАЛЬНIСТЮ "ЕНЕРГОIНВЕСТ"</v>
          </cell>
          <cell r="F41">
            <v>3159.3332</v>
          </cell>
          <cell r="G41">
            <v>3159.67724</v>
          </cell>
          <cell r="H41">
            <v>3549.0877099999998</v>
          </cell>
          <cell r="I41">
            <v>3567.0319</v>
          </cell>
          <cell r="J41">
            <v>407.35466000000002</v>
          </cell>
          <cell r="K41">
            <v>0</v>
          </cell>
          <cell r="L41">
            <v>0</v>
          </cell>
          <cell r="M41">
            <v>126.95507000000001</v>
          </cell>
          <cell r="N41">
            <v>14.35868</v>
          </cell>
        </row>
        <row r="42">
          <cell r="B42">
            <v>3</v>
          </cell>
          <cell r="C42" t="str">
            <v>ВОЛИНСЬКА ОБЛАСТЬ</v>
          </cell>
          <cell r="D42">
            <v>5808592</v>
          </cell>
          <cell r="E42" t="str">
            <v>ВIДКРИТЕ АКЦIОНЕРНЕ ТОВАРИСТВО "ЛУЦЬКИЙ АВТОМОБIЛЬНИЙ ЗАВОД"</v>
          </cell>
          <cell r="F42">
            <v>27048.831699999999</v>
          </cell>
          <cell r="G42">
            <v>26814.5651</v>
          </cell>
          <cell r="H42">
            <v>113269.266</v>
          </cell>
          <cell r="I42">
            <v>114317.008</v>
          </cell>
          <cell r="J42">
            <v>87502.4427</v>
          </cell>
          <cell r="K42">
            <v>0</v>
          </cell>
          <cell r="L42">
            <v>0</v>
          </cell>
          <cell r="M42">
            <v>1125.1409699999999</v>
          </cell>
          <cell r="N42">
            <v>966.99726999999996</v>
          </cell>
        </row>
        <row r="43">
          <cell r="B43">
            <v>3</v>
          </cell>
          <cell r="C43" t="str">
            <v>ВОЛИНСЬКА ОБЛАСТЬ</v>
          </cell>
          <cell r="D43">
            <v>5515312</v>
          </cell>
          <cell r="E43" t="str">
            <v>ДЕРЖАВНЕ ПIДПРИЄМСТВО ЛУЦЬКИЙ СПИРТОГОРIЛЧАНИЙ КОМБIНАТ</v>
          </cell>
          <cell r="F43">
            <v>46426.877</v>
          </cell>
          <cell r="G43">
            <v>53218.9787</v>
          </cell>
          <cell r="H43">
            <v>79294.16</v>
          </cell>
          <cell r="I43">
            <v>76246.115699999995</v>
          </cell>
          <cell r="J43">
            <v>23027.136999999999</v>
          </cell>
          <cell r="K43">
            <v>0</v>
          </cell>
          <cell r="L43">
            <v>0</v>
          </cell>
          <cell r="M43">
            <v>12351.4843</v>
          </cell>
          <cell r="N43">
            <v>-3939.6891000000001</v>
          </cell>
        </row>
        <row r="44">
          <cell r="B44">
            <v>3</v>
          </cell>
          <cell r="C44" t="str">
            <v>ВОЛИНСЬКА ОБЛАСТЬ</v>
          </cell>
          <cell r="D44">
            <v>20134889</v>
          </cell>
          <cell r="E44" t="str">
            <v>ВIДКРИТЕ АКЦIОНЕРНЕ ТОВАРИСТВО "ВОЛИНЬХОЛДIНГ"</v>
          </cell>
          <cell r="F44">
            <v>39930.203200000004</v>
          </cell>
          <cell r="G44">
            <v>40019.712899999999</v>
          </cell>
          <cell r="H44">
            <v>50177.818500000001</v>
          </cell>
          <cell r="I44">
            <v>50222.156799999997</v>
          </cell>
          <cell r="J44">
            <v>10202.4439</v>
          </cell>
          <cell r="K44">
            <v>0</v>
          </cell>
          <cell r="L44">
            <v>0</v>
          </cell>
          <cell r="M44">
            <v>138.30598000000001</v>
          </cell>
          <cell r="N44">
            <v>31.454879999999999</v>
          </cell>
        </row>
        <row r="45">
          <cell r="B45">
            <v>3</v>
          </cell>
          <cell r="C45" t="str">
            <v>ВОЛИНСЬКА ОБЛАСТЬ</v>
          </cell>
          <cell r="D45">
            <v>21742251</v>
          </cell>
          <cell r="E45" t="str">
            <v>ПIДПРИЄМСТВО "ВОЛИНЬАВТОМОТОСЕРВIС"</v>
          </cell>
          <cell r="F45">
            <v>12670.559800000001</v>
          </cell>
          <cell r="G45">
            <v>9190.53989</v>
          </cell>
          <cell r="H45">
            <v>34189.909099999997</v>
          </cell>
          <cell r="I45">
            <v>34276.081599999998</v>
          </cell>
          <cell r="J45">
            <v>25085.541700000002</v>
          </cell>
          <cell r="K45">
            <v>0</v>
          </cell>
          <cell r="L45">
            <v>0</v>
          </cell>
          <cell r="M45">
            <v>6.6844999999999999</v>
          </cell>
          <cell r="N45">
            <v>-0.13067999999999999</v>
          </cell>
        </row>
        <row r="46">
          <cell r="B46">
            <v>3</v>
          </cell>
          <cell r="C46" t="str">
            <v>ВОЛИНСЬКА ОБЛАСТЬ</v>
          </cell>
          <cell r="D46">
            <v>131512</v>
          </cell>
          <cell r="E46" t="str">
            <v>ВIДКРИТЕ АКЦIОНЕРНЕ ТОВАРИСТВО "ВОЛИНЬОБЛЕНЕРГО"</v>
          </cell>
          <cell r="F46">
            <v>10211.080400000001</v>
          </cell>
          <cell r="G46">
            <v>9322.0906599999998</v>
          </cell>
          <cell r="H46">
            <v>20934.977500000001</v>
          </cell>
          <cell r="I46">
            <v>22104.2834</v>
          </cell>
          <cell r="J46">
            <v>12782.1927</v>
          </cell>
          <cell r="K46">
            <v>121.30656999999999</v>
          </cell>
          <cell r="L46">
            <v>-731.20343000000003</v>
          </cell>
          <cell r="M46">
            <v>32.523040000000002</v>
          </cell>
          <cell r="N46">
            <v>21.29964</v>
          </cell>
        </row>
        <row r="47">
          <cell r="B47">
            <v>3</v>
          </cell>
          <cell r="C47" t="str">
            <v>ВОЛИНСЬКА ОБЛАСТЬ</v>
          </cell>
          <cell r="D47">
            <v>21751578</v>
          </cell>
          <cell r="E47" t="str">
            <v>СПIЛЬНЕ УКРАЇНСЬКО-ПОЛЬСЬКЕ ПIДПРИЄМСТВО У ФОРМI ТОВАРИСТВА З ОБМЕЖЕНОЮ ВIДПОВIДАЛЬНIСТЮ "МОДЕРН-ЕКСПО"</v>
          </cell>
          <cell r="F47">
            <v>6510.4611100000002</v>
          </cell>
          <cell r="G47">
            <v>6499.11492</v>
          </cell>
          <cell r="H47">
            <v>7671.8115799999996</v>
          </cell>
          <cell r="I47">
            <v>8607.5961200000002</v>
          </cell>
          <cell r="J47">
            <v>2108.4812000000002</v>
          </cell>
          <cell r="K47">
            <v>0</v>
          </cell>
          <cell r="L47">
            <v>0</v>
          </cell>
          <cell r="M47">
            <v>931.13914</v>
          </cell>
          <cell r="N47">
            <v>930.89936999999998</v>
          </cell>
        </row>
        <row r="48">
          <cell r="B48">
            <v>3</v>
          </cell>
          <cell r="C48" t="str">
            <v>ВОЛИНСЬКА ОБЛАСТЬ</v>
          </cell>
          <cell r="D48">
            <v>8029701</v>
          </cell>
          <cell r="E48" t="str">
            <v>ДЕРЖАВНЕ ПIДПРИЄМСТВО МIНIСТЕРСТВА ОБОРОНИ УКРАЇНИ "ЛУЦЬКИЙ РЕМОНТНИЙ ЗАВОД "МОТОР"</v>
          </cell>
          <cell r="F48">
            <v>6053.5470999999998</v>
          </cell>
          <cell r="G48">
            <v>5568.2383900000004</v>
          </cell>
          <cell r="H48">
            <v>7966.8024100000002</v>
          </cell>
          <cell r="I48">
            <v>7015.5474299999996</v>
          </cell>
          <cell r="J48">
            <v>1447.3090400000001</v>
          </cell>
          <cell r="K48">
            <v>0</v>
          </cell>
          <cell r="L48">
            <v>0</v>
          </cell>
          <cell r="M48">
            <v>1894.8492900000001</v>
          </cell>
          <cell r="N48">
            <v>-986.79956000000004</v>
          </cell>
        </row>
        <row r="49">
          <cell r="B49">
            <v>3</v>
          </cell>
          <cell r="C49" t="str">
            <v>ВОЛИНСЬКА ОБЛАСТЬ</v>
          </cell>
          <cell r="D49">
            <v>225644</v>
          </cell>
          <cell r="E49" t="str">
            <v>ВIДКРИТЕ АКЦIОНЕРНЕ ТОВАРИСТВО "ЕЛЕКТРОТЕРМОМЕТРIЯ"</v>
          </cell>
          <cell r="F49">
            <v>6217.3290699999998</v>
          </cell>
          <cell r="G49">
            <v>6208.76595</v>
          </cell>
          <cell r="H49">
            <v>5996.9683699999996</v>
          </cell>
          <cell r="I49">
            <v>6026.7209599999996</v>
          </cell>
          <cell r="J49">
            <v>-182.04499000000001</v>
          </cell>
          <cell r="K49">
            <v>0</v>
          </cell>
          <cell r="L49">
            <v>0</v>
          </cell>
          <cell r="M49">
            <v>25.916979999999999</v>
          </cell>
          <cell r="N49">
            <v>25.478280000000002</v>
          </cell>
        </row>
        <row r="50">
          <cell r="B50">
            <v>3</v>
          </cell>
          <cell r="C50" t="str">
            <v>ВОЛИНСЬКА ОБЛАСТЬ</v>
          </cell>
          <cell r="D50">
            <v>32269816</v>
          </cell>
          <cell r="E50" t="str">
            <v>ТОВАРИСТВО З ОБМЕЖЕНОЮ ВIДПОВIДАЛЬНIСТЮ "КОНТИНIУМ-УКР-РЕСУРС"</v>
          </cell>
          <cell r="F50">
            <v>3924.05422</v>
          </cell>
          <cell r="G50">
            <v>6114.76</v>
          </cell>
          <cell r="H50">
            <v>5902.6043799999998</v>
          </cell>
          <cell r="I50">
            <v>5750.6704499999996</v>
          </cell>
          <cell r="J50">
            <v>-364.08954999999997</v>
          </cell>
          <cell r="K50">
            <v>0</v>
          </cell>
          <cell r="L50">
            <v>0</v>
          </cell>
          <cell r="M50">
            <v>3837.0926100000001</v>
          </cell>
          <cell r="N50">
            <v>-151.93394000000001</v>
          </cell>
        </row>
        <row r="51">
          <cell r="B51">
            <v>3</v>
          </cell>
          <cell r="C51" t="str">
            <v>ВОЛИНСЬКА ОБЛАСТЬ</v>
          </cell>
          <cell r="D51">
            <v>32035139</v>
          </cell>
          <cell r="E51" t="str">
            <v>ДОЧIРНЄ ПIДПРИЄМСТВО "ВОЛИНСЬКИЙ ОБЛАВТОДОР" ВIДКРИТОГО АКЦIОНЕРНОГО ТОВАРИСТВА "ДЕРЖАВНА АКЦIОНЕРНА КОМПАНIЯ "АВТОМОБIЛЬНI ДОРОГИ УКРАЇНИ"</v>
          </cell>
          <cell r="F51">
            <v>3288.0900299999998</v>
          </cell>
          <cell r="G51">
            <v>3314.6813699999998</v>
          </cell>
          <cell r="H51">
            <v>4935.5968599999997</v>
          </cell>
          <cell r="I51">
            <v>4945.6299200000003</v>
          </cell>
          <cell r="J51">
            <v>1630.9485500000001</v>
          </cell>
          <cell r="K51">
            <v>0</v>
          </cell>
          <cell r="L51">
            <v>0</v>
          </cell>
          <cell r="M51">
            <v>55.832729999999998</v>
          </cell>
          <cell r="N51">
            <v>-0.13900000000000001</v>
          </cell>
        </row>
        <row r="52">
          <cell r="B52">
            <v>3</v>
          </cell>
          <cell r="C52" t="str">
            <v>ВОЛИНСЬКА ОБЛАСТЬ</v>
          </cell>
          <cell r="D52">
            <v>30391925</v>
          </cell>
          <cell r="E52" t="str">
            <v>ДЕРЖАВНЕ КОМУНАЛЬНЕ ПIДПРИЄМСТВО "ЛУЦЬКТЕПЛО"</v>
          </cell>
          <cell r="F52">
            <v>5233.4986900000004</v>
          </cell>
          <cell r="G52">
            <v>5480.4005800000004</v>
          </cell>
          <cell r="H52">
            <v>4165.5438199999999</v>
          </cell>
          <cell r="I52">
            <v>4851.0080900000003</v>
          </cell>
          <cell r="J52">
            <v>-629.39248999999995</v>
          </cell>
          <cell r="K52">
            <v>0</v>
          </cell>
          <cell r="L52">
            <v>0</v>
          </cell>
          <cell r="M52">
            <v>679.00279</v>
          </cell>
          <cell r="N52">
            <v>675.53219999999999</v>
          </cell>
        </row>
        <row r="53">
          <cell r="B53">
            <v>3</v>
          </cell>
          <cell r="C53" t="str">
            <v>ВОЛИНСЬКА ОБЛАСТЬ</v>
          </cell>
          <cell r="D53">
            <v>19233095</v>
          </cell>
          <cell r="E53" t="str">
            <v>ТОВАРИСТВО З ОБМЕЖЕНОЮ ВIДПОВIДАЛЬНIСТЮ КОМЕРЦIЙНИЙ БАНК "ЗАХIДIНКОМБАНК"</v>
          </cell>
          <cell r="F53">
            <v>3558.4594000000002</v>
          </cell>
          <cell r="G53">
            <v>3554.2645299999999</v>
          </cell>
          <cell r="H53">
            <v>4508.8589400000001</v>
          </cell>
          <cell r="I53">
            <v>4510.6342400000003</v>
          </cell>
          <cell r="J53">
            <v>956.36971000000005</v>
          </cell>
          <cell r="K53">
            <v>0</v>
          </cell>
          <cell r="L53">
            <v>0</v>
          </cell>
          <cell r="M53">
            <v>2.5807500000000001</v>
          </cell>
          <cell r="N53">
            <v>1.7363900000000001</v>
          </cell>
        </row>
        <row r="54">
          <cell r="B54">
            <v>3</v>
          </cell>
          <cell r="C54" t="str">
            <v>ВОЛИНСЬКА ОБЛАСТЬ</v>
          </cell>
          <cell r="D54">
            <v>32365965</v>
          </cell>
          <cell r="E54" t="str">
            <v>ДЕРЖАВНЕ ПIДПРИЄМСТВО "ВОЛИНЬВУГIЛЛЯ"</v>
          </cell>
          <cell r="F54">
            <v>11928.5455</v>
          </cell>
          <cell r="G54">
            <v>5510.61031</v>
          </cell>
          <cell r="H54">
            <v>-1017.9791</v>
          </cell>
          <cell r="I54">
            <v>4130.4480999999996</v>
          </cell>
          <cell r="J54">
            <v>-1380.1622</v>
          </cell>
          <cell r="K54">
            <v>10497.004000000001</v>
          </cell>
          <cell r="L54">
            <v>-4945.03</v>
          </cell>
          <cell r="M54">
            <v>6.6036400000000004</v>
          </cell>
          <cell r="N54">
            <v>6.5539100000000001</v>
          </cell>
        </row>
        <row r="55">
          <cell r="B55">
            <v>3</v>
          </cell>
          <cell r="C55" t="str">
            <v>ВОЛИНСЬКА ОБЛАСТЬ</v>
          </cell>
          <cell r="D55">
            <v>21746726</v>
          </cell>
          <cell r="E55" t="str">
            <v>СПIЛЬНЕ УКРАЇНСЬКО-СЛОВАЦЬКЕ ПIДПРИЄМСТВО АКЦIОНЕРНЕ ТОВАРИСТВО ЗАКРИТОГО ТИПУ "ВОЛИНЬПАК"</v>
          </cell>
          <cell r="F55">
            <v>3101.3835100000001</v>
          </cell>
          <cell r="G55">
            <v>3194.3741300000002</v>
          </cell>
          <cell r="H55">
            <v>3478.3318800000002</v>
          </cell>
          <cell r="I55">
            <v>4061.73288</v>
          </cell>
          <cell r="J55">
            <v>867.35874999999999</v>
          </cell>
          <cell r="K55">
            <v>0</v>
          </cell>
          <cell r="L55">
            <v>0</v>
          </cell>
          <cell r="M55">
            <v>209.14322999999999</v>
          </cell>
          <cell r="N55">
            <v>208.40100000000001</v>
          </cell>
        </row>
        <row r="56">
          <cell r="B56">
            <v>3</v>
          </cell>
          <cell r="C56" t="str">
            <v>ВОЛИНСЬКА ОБЛАСТЬ</v>
          </cell>
          <cell r="D56">
            <v>30248307</v>
          </cell>
          <cell r="E56" t="str">
            <v>ВIДКРИТЕ АКЦIОНЕРНЕ ТОВАРИСТВО "ЛУЦЬКСАНТЕХМОНТАЖ N 536"</v>
          </cell>
          <cell r="F56">
            <v>3853.7510400000001</v>
          </cell>
          <cell r="G56">
            <v>3839.4509400000002</v>
          </cell>
          <cell r="H56">
            <v>3756.9949000000001</v>
          </cell>
          <cell r="I56">
            <v>3972.17391</v>
          </cell>
          <cell r="J56">
            <v>132.72297</v>
          </cell>
          <cell r="K56">
            <v>0</v>
          </cell>
          <cell r="L56">
            <v>0</v>
          </cell>
          <cell r="M56">
            <v>241.40565000000001</v>
          </cell>
          <cell r="N56">
            <v>215.17901000000001</v>
          </cell>
        </row>
        <row r="57">
          <cell r="B57">
            <v>3</v>
          </cell>
          <cell r="C57" t="str">
            <v>ВОЛИНСЬКА ОБЛАСТЬ</v>
          </cell>
          <cell r="D57">
            <v>13356951</v>
          </cell>
          <cell r="E57" t="str">
            <v>ЗАКРИТЕ АКЦIОНЕРНЕ ТОВАРИСТВО "ВОЛИНСЬКА ФОНДОВА КОМПАНIЯ"</v>
          </cell>
          <cell r="F57">
            <v>678.14309000000003</v>
          </cell>
          <cell r="G57">
            <v>706.21190000000001</v>
          </cell>
          <cell r="H57">
            <v>3635.10725</v>
          </cell>
          <cell r="I57">
            <v>3674.3624199999999</v>
          </cell>
          <cell r="J57">
            <v>2968.1505200000001</v>
          </cell>
          <cell r="K57">
            <v>0</v>
          </cell>
          <cell r="L57">
            <v>0</v>
          </cell>
          <cell r="M57">
            <v>80.133690000000001</v>
          </cell>
          <cell r="N57">
            <v>39.124960000000002</v>
          </cell>
        </row>
        <row r="58">
          <cell r="B58">
            <v>3</v>
          </cell>
          <cell r="C58" t="str">
            <v>ВОЛИНСЬКА ОБЛАСТЬ</v>
          </cell>
          <cell r="D58">
            <v>32650231</v>
          </cell>
          <cell r="E58" t="str">
            <v>ТОВАРИСТВО З ОБМЕЖЕНОЮ ВIДПОВIДАЛЬНIСТЮ "ГIППО"</v>
          </cell>
          <cell r="F58">
            <v>323.53532999999999</v>
          </cell>
          <cell r="G58">
            <v>214.71843999999999</v>
          </cell>
          <cell r="H58">
            <v>2453.15994</v>
          </cell>
          <cell r="I58">
            <v>2754.1399000000001</v>
          </cell>
          <cell r="J58">
            <v>2539.42146</v>
          </cell>
          <cell r="K58">
            <v>0</v>
          </cell>
          <cell r="L58">
            <v>-3.3800000000000002E-3</v>
          </cell>
          <cell r="M58">
            <v>279.56328999999999</v>
          </cell>
          <cell r="N58">
            <v>278.36979000000002</v>
          </cell>
        </row>
        <row r="59">
          <cell r="B59">
            <v>3</v>
          </cell>
          <cell r="C59" t="str">
            <v>ВОЛИНСЬКА ОБЛАСТЬ</v>
          </cell>
          <cell r="D59">
            <v>31401373</v>
          </cell>
          <cell r="E59" t="str">
            <v>ТОВАРИСТВО З ОБМЕЖЕНОЮ ВIДПОВIДАЛЬНIСТЮ "СМП"</v>
          </cell>
          <cell r="F59">
            <v>2091.46101</v>
          </cell>
          <cell r="G59">
            <v>1600.92542</v>
          </cell>
          <cell r="H59">
            <v>2306.5589</v>
          </cell>
          <cell r="I59">
            <v>2753.7522800000002</v>
          </cell>
          <cell r="J59">
            <v>1152.8268599999999</v>
          </cell>
          <cell r="K59">
            <v>0</v>
          </cell>
          <cell r="L59">
            <v>0</v>
          </cell>
          <cell r="M59">
            <v>429.42380000000003</v>
          </cell>
          <cell r="N59">
            <v>423.42935</v>
          </cell>
        </row>
        <row r="60">
          <cell r="B60">
            <v>3</v>
          </cell>
          <cell r="C60" t="str">
            <v>ВОЛИНСЬКА ОБЛАСТЬ</v>
          </cell>
          <cell r="D60">
            <v>3339459</v>
          </cell>
          <cell r="E60" t="str">
            <v>ПО ГАЗОПОСТАЧАННЮ ТА ГАЗИФIКАЦIЇ "ВОЛИНЬГАЗ"</v>
          </cell>
          <cell r="F60">
            <v>4934.4094999999998</v>
          </cell>
          <cell r="G60">
            <v>1402.7673299999999</v>
          </cell>
          <cell r="H60">
            <v>-46.821829999999999</v>
          </cell>
          <cell r="I60">
            <v>2656.56864</v>
          </cell>
          <cell r="J60">
            <v>1253.8013100000001</v>
          </cell>
          <cell r="K60">
            <v>0</v>
          </cell>
          <cell r="L60">
            <v>-3506.6862000000001</v>
          </cell>
          <cell r="M60">
            <v>278.65836999999999</v>
          </cell>
          <cell r="N60">
            <v>266.36446999999998</v>
          </cell>
        </row>
        <row r="61">
          <cell r="B61">
            <v>3</v>
          </cell>
          <cell r="C61" t="str">
            <v>ВОЛИНСЬКА ОБЛАСТЬ</v>
          </cell>
          <cell r="D61">
            <v>3339489</v>
          </cell>
          <cell r="E61" t="str">
            <v>КОМУНАЛЬНЕ ПIДПРИЄМСТВО "ЛУЦЬКВОДОКАНАЛ"</v>
          </cell>
          <cell r="F61">
            <v>3830.76388</v>
          </cell>
          <cell r="G61">
            <v>3132.99269</v>
          </cell>
          <cell r="H61">
            <v>2290.0929000000001</v>
          </cell>
          <cell r="I61">
            <v>2559.3429900000001</v>
          </cell>
          <cell r="J61">
            <v>-573.64970000000005</v>
          </cell>
          <cell r="K61">
            <v>721.85262</v>
          </cell>
          <cell r="L61">
            <v>-198.94022000000001</v>
          </cell>
          <cell r="M61">
            <v>5.0553699999999999</v>
          </cell>
          <cell r="N61">
            <v>0.12497999999999999</v>
          </cell>
        </row>
        <row r="62">
          <cell r="B62">
            <v>4</v>
          </cell>
          <cell r="C62" t="str">
            <v>ДНIПРОПЕТРОВСЬКА ОБЛАСТЬ</v>
          </cell>
          <cell r="D62">
            <v>1073828</v>
          </cell>
          <cell r="E62" t="str">
            <v>ДЕРЖАВНЕ ПIДПРИЄМСТВО "ПРИДНIПРОВСЬКА ЗАЛIЗНИЦЯ"</v>
          </cell>
          <cell r="F62">
            <v>827260.55299999996</v>
          </cell>
          <cell r="G62">
            <v>827296.78300000005</v>
          </cell>
          <cell r="H62">
            <v>743313.49100000004</v>
          </cell>
          <cell r="I62">
            <v>793873.91200000001</v>
          </cell>
          <cell r="J62">
            <v>-33422.870000000003</v>
          </cell>
          <cell r="K62">
            <v>0</v>
          </cell>
          <cell r="L62">
            <v>0</v>
          </cell>
          <cell r="M62">
            <v>50590.451399999998</v>
          </cell>
          <cell r="N62">
            <v>50530.053</v>
          </cell>
        </row>
        <row r="63">
          <cell r="B63">
            <v>4</v>
          </cell>
          <cell r="C63" t="str">
            <v>ДНIПРОПЕТРОВСЬКА ОБЛАСТЬ</v>
          </cell>
          <cell r="D63">
            <v>24432974</v>
          </cell>
          <cell r="E63" t="str">
            <v>ВIДКРИТЕ АКЦIОНЕРНЕ ТОВАРИСТВО "МIТТАЛ СТIЛ КРИВИЙ РIГ"</v>
          </cell>
          <cell r="F63">
            <v>531642.32999999996</v>
          </cell>
          <cell r="G63">
            <v>362285.984</v>
          </cell>
          <cell r="H63">
            <v>563110.31499999994</v>
          </cell>
          <cell r="I63">
            <v>536610.78399999999</v>
          </cell>
          <cell r="J63">
            <v>174324.8</v>
          </cell>
          <cell r="K63">
            <v>0</v>
          </cell>
          <cell r="L63">
            <v>0</v>
          </cell>
          <cell r="M63">
            <v>178718.86799999999</v>
          </cell>
          <cell r="N63">
            <v>-26517.855</v>
          </cell>
        </row>
        <row r="64">
          <cell r="B64">
            <v>4</v>
          </cell>
          <cell r="C64" t="str">
            <v>ДНIПРОПЕТРОВСЬКА ОБЛАСТЬ</v>
          </cell>
          <cell r="D64">
            <v>191023</v>
          </cell>
          <cell r="E64" t="str">
            <v>ВIДКРИТЕ АКЦIОНЕРНЕ ТОВАРИСТВО ПIВНIЧНИЙ ГIРНИЧО-ЗБАГАЧУВАЛЬНИЙ КОМБIНАТ</v>
          </cell>
          <cell r="F64">
            <v>604360.12699999998</v>
          </cell>
          <cell r="G64">
            <v>609001.44700000004</v>
          </cell>
          <cell r="H64">
            <v>334915.52899999998</v>
          </cell>
          <cell r="I64">
            <v>401602.56199999998</v>
          </cell>
          <cell r="J64">
            <v>-207398.88</v>
          </cell>
          <cell r="K64">
            <v>0</v>
          </cell>
          <cell r="L64">
            <v>0</v>
          </cell>
          <cell r="M64">
            <v>74757.770399999994</v>
          </cell>
          <cell r="N64">
            <v>66687.033200000005</v>
          </cell>
        </row>
        <row r="65">
          <cell r="B65">
            <v>4</v>
          </cell>
          <cell r="C65" t="str">
            <v>ДНIПРОПЕТРОВСЬКА ОБЛАСТЬ</v>
          </cell>
          <cell r="D65">
            <v>5393116</v>
          </cell>
          <cell r="E65" t="str">
            <v>ВIДКРИТЕ АКЦIОНЕРНЕ ТОВАРИСТВО "НИЖНЬОДНIПРОВСЬКИЙ ТРУБОПРОКАТНИЙ ЗАВОД"</v>
          </cell>
          <cell r="F65">
            <v>115485.473</v>
          </cell>
          <cell r="G65">
            <v>137239.02900000001</v>
          </cell>
          <cell r="H65">
            <v>199587.799</v>
          </cell>
          <cell r="I65">
            <v>332166.68800000002</v>
          </cell>
          <cell r="J65">
            <v>194927.65900000001</v>
          </cell>
          <cell r="K65">
            <v>0</v>
          </cell>
          <cell r="L65">
            <v>0</v>
          </cell>
          <cell r="M65">
            <v>170229.12100000001</v>
          </cell>
          <cell r="N65">
            <v>132563.78</v>
          </cell>
        </row>
        <row r="66">
          <cell r="B66">
            <v>4</v>
          </cell>
          <cell r="C66" t="str">
            <v>ДНIПРОПЕТРОВСЬКА ОБЛАСТЬ</v>
          </cell>
          <cell r="D66">
            <v>178353</v>
          </cell>
          <cell r="E66" t="str">
            <v>ВIДКРИТЕ АКЦIОНЕРНЕ ТОВАРИСТВО "ПАВЛОГРАДВУГIЛЛЯ"</v>
          </cell>
          <cell r="F66">
            <v>137580.84</v>
          </cell>
          <cell r="G66">
            <v>189552.38099999999</v>
          </cell>
          <cell r="H66">
            <v>241089.40400000001</v>
          </cell>
          <cell r="I66">
            <v>260631.06</v>
          </cell>
          <cell r="J66">
            <v>71078.678499999995</v>
          </cell>
          <cell r="K66">
            <v>0</v>
          </cell>
          <cell r="L66">
            <v>0</v>
          </cell>
          <cell r="M66">
            <v>19905.807199999999</v>
          </cell>
          <cell r="N66">
            <v>19443.606299999999</v>
          </cell>
        </row>
        <row r="67">
          <cell r="B67">
            <v>4</v>
          </cell>
          <cell r="C67" t="str">
            <v>ДНIПРОПЕТРОВСЬКА ОБЛАСТЬ</v>
          </cell>
          <cell r="D67">
            <v>33668606</v>
          </cell>
          <cell r="E67" t="str">
            <v>ТОВАРИСТВО З ОБМЕЖЕНОЮ ВIДПОВIДАЛЬНIСТЮ "IНТЕРПАЙП УКРАЇНА"</v>
          </cell>
          <cell r="F67">
            <v>27032.645</v>
          </cell>
          <cell r="G67">
            <v>27112.270799999998</v>
          </cell>
          <cell r="H67">
            <v>147710.448</v>
          </cell>
          <cell r="I67">
            <v>236271.046</v>
          </cell>
          <cell r="J67">
            <v>209158.77499999999</v>
          </cell>
          <cell r="K67">
            <v>0</v>
          </cell>
          <cell r="L67">
            <v>0</v>
          </cell>
          <cell r="M67">
            <v>87835.4519</v>
          </cell>
          <cell r="N67">
            <v>87755.826100000006</v>
          </cell>
        </row>
        <row r="68">
          <cell r="B68">
            <v>4</v>
          </cell>
          <cell r="C68" t="str">
            <v>ДНIПРОПЕТРОВСЬКА ОБЛАСТЬ</v>
          </cell>
          <cell r="D68">
            <v>191000</v>
          </cell>
          <cell r="E68" t="str">
            <v>ВIДКРИТЕ АКЦIОНЕРНЕ ТОВАРИСТВО "ПIВДЕННИЙ ГIРНИЧО-ЗБАГАЧУВАЛЬНИЙ КОМБIНАТ"</v>
          </cell>
          <cell r="F68">
            <v>30239.2965</v>
          </cell>
          <cell r="G68">
            <v>86803.340800000005</v>
          </cell>
          <cell r="H68">
            <v>199893.476</v>
          </cell>
          <cell r="I68">
            <v>152211.97500000001</v>
          </cell>
          <cell r="J68">
            <v>65408.634700000002</v>
          </cell>
          <cell r="K68">
            <v>0</v>
          </cell>
          <cell r="L68">
            <v>0</v>
          </cell>
          <cell r="M68">
            <v>33881.737200000003</v>
          </cell>
          <cell r="N68">
            <v>-47681.5</v>
          </cell>
        </row>
        <row r="69">
          <cell r="B69">
            <v>4</v>
          </cell>
          <cell r="C69" t="str">
            <v>ДНIПРОПЕТРОВСЬКА ОБЛАСТЬ</v>
          </cell>
          <cell r="D69">
            <v>190905</v>
          </cell>
          <cell r="E69" t="str">
            <v>ВIДКРИТЕ АКЦIОНЕРНЕ ТОВАРИСТВО "IНГУЛЕЦЬКИЙ ГIРНИЧО-ЗБАГАЧУВАЛЬНИЙ КОМБIНАТ"</v>
          </cell>
          <cell r="F69">
            <v>91412.532900000006</v>
          </cell>
          <cell r="G69">
            <v>89650.952000000005</v>
          </cell>
          <cell r="H69">
            <v>123465.795</v>
          </cell>
          <cell r="I69">
            <v>124205.68</v>
          </cell>
          <cell r="J69">
            <v>34554.728000000003</v>
          </cell>
          <cell r="K69">
            <v>0</v>
          </cell>
          <cell r="L69">
            <v>0</v>
          </cell>
          <cell r="M69">
            <v>1454.5993000000001</v>
          </cell>
          <cell r="N69">
            <v>739.88463000000002</v>
          </cell>
        </row>
        <row r="70">
          <cell r="B70">
            <v>4</v>
          </cell>
          <cell r="C70" t="str">
            <v>ДНIПРОПЕТРОВСЬКА ОБЛАСТЬ</v>
          </cell>
          <cell r="D70">
            <v>190977</v>
          </cell>
          <cell r="E70" t="str">
            <v>ВIДКРИТЕ АКЦIОНЕРНЕ ТОВАРИСТВО "ЦЕНТРАЛЬНИЙ ГIРНИЧО-ЗБАГАЧУВАЛЬНИЙ КОМБIНАТ"</v>
          </cell>
          <cell r="F70">
            <v>269762.19500000001</v>
          </cell>
          <cell r="G70">
            <v>277024.185</v>
          </cell>
          <cell r="H70">
            <v>94421.449600000007</v>
          </cell>
          <cell r="I70">
            <v>122115.83199999999</v>
          </cell>
          <cell r="J70">
            <v>-154908.35</v>
          </cell>
          <cell r="K70">
            <v>0</v>
          </cell>
          <cell r="L70">
            <v>0</v>
          </cell>
          <cell r="M70">
            <v>39106.8658</v>
          </cell>
          <cell r="N70">
            <v>27667.382300000001</v>
          </cell>
        </row>
        <row r="71">
          <cell r="B71">
            <v>4</v>
          </cell>
          <cell r="C71" t="str">
            <v>ДНIПРОПЕТРОВСЬКА ОБЛАСТЬ</v>
          </cell>
          <cell r="D71">
            <v>23359034</v>
          </cell>
          <cell r="E71" t="str">
            <v>ВIДКРИТЕ АКЦIОНЕРНЕ ТОВАРИСТВО "ЕНЕРГОПОСТАЧАЛЬНА КОМПАНIЯ "ДНIПРООБЛЕНЕРГО"</v>
          </cell>
          <cell r="F71">
            <v>91232.5962</v>
          </cell>
          <cell r="G71">
            <v>78057.212400000004</v>
          </cell>
          <cell r="H71">
            <v>87776.986000000004</v>
          </cell>
          <cell r="I71">
            <v>93652.005900000004</v>
          </cell>
          <cell r="J71">
            <v>15594.7935</v>
          </cell>
          <cell r="K71">
            <v>0</v>
          </cell>
          <cell r="L71">
            <v>0</v>
          </cell>
          <cell r="M71">
            <v>6439.9154799999997</v>
          </cell>
          <cell r="N71">
            <v>5842.1878699999997</v>
          </cell>
        </row>
        <row r="72">
          <cell r="B72">
            <v>4</v>
          </cell>
          <cell r="C72" t="str">
            <v>ДНIПРОПЕТРОВСЬКА ОБЛАСТЬ</v>
          </cell>
          <cell r="D72">
            <v>25017674</v>
          </cell>
          <cell r="E72" t="str">
            <v>ФIЛIЯ ЗАКРИТОГО АКЦIОНЕРНОГО ТОВАРИСТВА "КИЇВСТАР ДЖ.ЕС.ЕМ." У М. ДНIПРОПЕТРОВСЬКУ</v>
          </cell>
          <cell r="F72">
            <v>43065.726000000002</v>
          </cell>
          <cell r="G72">
            <v>43020.7111</v>
          </cell>
          <cell r="H72">
            <v>84700.201499999996</v>
          </cell>
          <cell r="I72">
            <v>84700.201300000001</v>
          </cell>
          <cell r="J72">
            <v>41679.4902</v>
          </cell>
          <cell r="K72">
            <v>0</v>
          </cell>
          <cell r="L72">
            <v>0</v>
          </cell>
          <cell r="M72">
            <v>0</v>
          </cell>
          <cell r="N72">
            <v>-1.4999999999999999E-4</v>
          </cell>
        </row>
        <row r="73">
          <cell r="B73">
            <v>4</v>
          </cell>
          <cell r="C73" t="str">
            <v>ДНIПРОПЕТРОВСЬКА ОБЛАСТЬ</v>
          </cell>
          <cell r="D73">
            <v>191307</v>
          </cell>
          <cell r="E73" t="str">
            <v>ВIДКРИТЕ АКЦIОНЕРНЕ ТОВАРИСТВО "КРИВОРIЗЬКИЙ ЗАЛIЗОРУДНИЙ КОМБIНАТ"</v>
          </cell>
          <cell r="F73">
            <v>83180.437099999996</v>
          </cell>
          <cell r="G73">
            <v>85615.036300000007</v>
          </cell>
          <cell r="H73">
            <v>62451.794800000003</v>
          </cell>
          <cell r="I73">
            <v>64767.715100000001</v>
          </cell>
          <cell r="J73">
            <v>-20847.321</v>
          </cell>
          <cell r="K73">
            <v>0</v>
          </cell>
          <cell r="L73">
            <v>0</v>
          </cell>
          <cell r="M73">
            <v>5145.6081800000002</v>
          </cell>
          <cell r="N73">
            <v>2306.5214500000002</v>
          </cell>
        </row>
        <row r="74">
          <cell r="B74">
            <v>4</v>
          </cell>
          <cell r="C74" t="str">
            <v>ДНIПРОПЕТРОВСЬКА ОБЛАСТЬ</v>
          </cell>
          <cell r="D74">
            <v>14360570</v>
          </cell>
          <cell r="E74" t="str">
            <v>ЗАКРИТЕ АКЦIОНЕРНЕ ТОВАРИСТВО КОМЕРЦIЙНИЙ БАНК "ПРИВАТБАНК"</v>
          </cell>
          <cell r="F74">
            <v>23672.345700000002</v>
          </cell>
          <cell r="G74">
            <v>22405.792799999999</v>
          </cell>
          <cell r="H74">
            <v>45692.853199999998</v>
          </cell>
          <cell r="I74">
            <v>46020.245000000003</v>
          </cell>
          <cell r="J74">
            <v>23614.452300000001</v>
          </cell>
          <cell r="K74">
            <v>0</v>
          </cell>
          <cell r="L74">
            <v>0</v>
          </cell>
          <cell r="M74">
            <v>525.20621000000006</v>
          </cell>
          <cell r="N74">
            <v>284.78586000000001</v>
          </cell>
        </row>
        <row r="75">
          <cell r="B75">
            <v>4</v>
          </cell>
          <cell r="C75" t="str">
            <v>ДНIПРОПЕТРОВСЬКА ОБЛАСТЬ</v>
          </cell>
          <cell r="D75">
            <v>190934</v>
          </cell>
          <cell r="E75" t="str">
            <v>ВАТ "ПРОМИСЛОВО-ВИРОБНИЧЕ ПIДПРИЄМСТВО "КРИВБАСВИБУХПРОМ"</v>
          </cell>
          <cell r="F75">
            <v>31204.841799999998</v>
          </cell>
          <cell r="G75">
            <v>31308.742300000002</v>
          </cell>
          <cell r="H75">
            <v>34958.494599999998</v>
          </cell>
          <cell r="I75">
            <v>44348.829599999997</v>
          </cell>
          <cell r="J75">
            <v>13040.0872</v>
          </cell>
          <cell r="K75">
            <v>0</v>
          </cell>
          <cell r="L75">
            <v>0</v>
          </cell>
          <cell r="M75">
            <v>9562.6170000000002</v>
          </cell>
          <cell r="N75">
            <v>9390.3349999999991</v>
          </cell>
        </row>
        <row r="76">
          <cell r="B76">
            <v>4</v>
          </cell>
          <cell r="C76" t="str">
            <v>ДНIПРОПЕТРОВСЬКА ОБЛАСТЬ</v>
          </cell>
          <cell r="D76">
            <v>292923</v>
          </cell>
          <cell r="E76" t="str">
            <v>ВIДКРИТЕ АКЦIОНЕРНЕ ТОВАРИСТВО "КРИВИЙ РIГ ЦЕМЕНТ"</v>
          </cell>
          <cell r="F76">
            <v>25863.301200000002</v>
          </cell>
          <cell r="G76">
            <v>25900.973600000001</v>
          </cell>
          <cell r="H76">
            <v>39954.883500000004</v>
          </cell>
          <cell r="I76">
            <v>40530.337699999996</v>
          </cell>
          <cell r="J76">
            <v>14629.364100000001</v>
          </cell>
          <cell r="K76">
            <v>0</v>
          </cell>
          <cell r="L76">
            <v>0</v>
          </cell>
          <cell r="M76">
            <v>594.97439999999995</v>
          </cell>
          <cell r="N76">
            <v>504.69508000000002</v>
          </cell>
        </row>
        <row r="77">
          <cell r="B77">
            <v>4</v>
          </cell>
          <cell r="C77" t="str">
            <v>ДНIПРОПЕТРОВСЬКА ОБЛАСТЬ</v>
          </cell>
          <cell r="D77">
            <v>24435062</v>
          </cell>
          <cell r="E77" t="str">
            <v>ДНIПРОВСЬКЕ ТЕРИТОРIАЛЬНЕ УПРАВЛIННЯ-ВIДОКРЕМЛЕНИЙ ПIДРОЗДIЛ ЗАКРИТОГО АКЦIОНЕРНОГО ТОВАРИСТВА "УКРАЇНСЬКИЙ МОБIЛЬНИЙ ЗВ'ЯЗОК"</v>
          </cell>
          <cell r="F77">
            <v>35893.75</v>
          </cell>
          <cell r="G77">
            <v>35893.75</v>
          </cell>
          <cell r="H77">
            <v>38010.86</v>
          </cell>
          <cell r="I77">
            <v>38010.86</v>
          </cell>
          <cell r="J77">
            <v>2117.11</v>
          </cell>
          <cell r="K77">
            <v>0</v>
          </cell>
          <cell r="L77">
            <v>0</v>
          </cell>
          <cell r="M77">
            <v>15.039289999999999</v>
          </cell>
          <cell r="N77">
            <v>0</v>
          </cell>
        </row>
        <row r="78">
          <cell r="B78">
            <v>4</v>
          </cell>
          <cell r="C78" t="str">
            <v>ДНIПРОПЕТРОВСЬКА ОБЛАСТЬ</v>
          </cell>
          <cell r="D78">
            <v>191329</v>
          </cell>
          <cell r="E78" t="str">
            <v>ВIДКРИТЕ АКЦIОНЕРНЕ ТОВАРИСТВО "СУХА БАЛКА"</v>
          </cell>
          <cell r="F78">
            <v>16473.737099999998</v>
          </cell>
          <cell r="G78">
            <v>14545.830400000001</v>
          </cell>
          <cell r="H78">
            <v>29457.3855</v>
          </cell>
          <cell r="I78">
            <v>32236.331099999999</v>
          </cell>
          <cell r="J78">
            <v>17690.500700000001</v>
          </cell>
          <cell r="K78">
            <v>0</v>
          </cell>
          <cell r="L78">
            <v>0</v>
          </cell>
          <cell r="M78">
            <v>3672.6959499999998</v>
          </cell>
          <cell r="N78">
            <v>2778.8273199999999</v>
          </cell>
        </row>
        <row r="79">
          <cell r="B79">
            <v>4</v>
          </cell>
          <cell r="C79" t="str">
            <v>ДНIПРОПЕТРОВСЬКА ОБЛАСТЬ</v>
          </cell>
          <cell r="D79">
            <v>31933006</v>
          </cell>
          <cell r="E79" t="str">
            <v>ТОВАРИСТВО З ОБМЕЖЕНОЮ ВIДПОВIДАЛЬНIСТЮ "ПIВДЕНРУДМЕТ"</v>
          </cell>
          <cell r="F79">
            <v>67.381079999999997</v>
          </cell>
          <cell r="G79">
            <v>63.196080000000002</v>
          </cell>
          <cell r="H79">
            <v>29790.040099999998</v>
          </cell>
          <cell r="I79">
            <v>29806.347099999999</v>
          </cell>
          <cell r="J79">
            <v>29743.151099999999</v>
          </cell>
          <cell r="K79">
            <v>0</v>
          </cell>
          <cell r="L79">
            <v>0</v>
          </cell>
          <cell r="M79">
            <v>18.18074</v>
          </cell>
          <cell r="N79">
            <v>18.18074</v>
          </cell>
        </row>
        <row r="80">
          <cell r="B80">
            <v>4</v>
          </cell>
          <cell r="C80" t="str">
            <v>ДНIПРОПЕТРОВСЬКА ОБЛАСТЬ</v>
          </cell>
          <cell r="D80">
            <v>5768898</v>
          </cell>
          <cell r="E80" t="str">
            <v>ВIДКРИТЕ АКЦIОНЕРНЕ ТОВАРИСТВО "ДНIПРОШИНА"</v>
          </cell>
          <cell r="F80">
            <v>3318.7955900000002</v>
          </cell>
          <cell r="G80">
            <v>6777.2863399999997</v>
          </cell>
          <cell r="H80">
            <v>30280.3226</v>
          </cell>
          <cell r="I80">
            <v>27603.957200000001</v>
          </cell>
          <cell r="J80">
            <v>20826.670900000001</v>
          </cell>
          <cell r="K80">
            <v>0</v>
          </cell>
          <cell r="L80">
            <v>0</v>
          </cell>
          <cell r="M80">
            <v>827.65675999999996</v>
          </cell>
          <cell r="N80">
            <v>-2676.3654000000001</v>
          </cell>
        </row>
        <row r="81">
          <cell r="B81">
            <v>4</v>
          </cell>
          <cell r="C81" t="str">
            <v>ДНIПРОПЕТРОВСЬКА ОБЛАСТЬ</v>
          </cell>
          <cell r="D81">
            <v>3340920</v>
          </cell>
          <cell r="E81" t="str">
            <v>ВIДКРИТЕ АКЦIОНЕРНЕ ТОВАРИСТВО ПО ГАЗОПОСТАЧАННЮ ТА ГАЗИФIКАЦIЇ "ДНIПРОПЕТРОВСЬКГАЗ"</v>
          </cell>
          <cell r="F81">
            <v>14003.7446</v>
          </cell>
          <cell r="G81">
            <v>12179.6926</v>
          </cell>
          <cell r="H81">
            <v>21377.304499999998</v>
          </cell>
          <cell r="I81">
            <v>27292.711200000002</v>
          </cell>
          <cell r="J81">
            <v>15113.018700000001</v>
          </cell>
          <cell r="K81">
            <v>0</v>
          </cell>
          <cell r="L81">
            <v>-1964.8226999999999</v>
          </cell>
          <cell r="M81">
            <v>3776.80404</v>
          </cell>
          <cell r="N81">
            <v>3538.8206799999998</v>
          </cell>
        </row>
        <row r="82">
          <cell r="B82">
            <v>5</v>
          </cell>
          <cell r="C82" t="str">
            <v>ДОНЕЦЬКА ОБЛАСТЬ</v>
          </cell>
          <cell r="D82">
            <v>1074957</v>
          </cell>
          <cell r="E82" t="str">
            <v>ДЕРЖАВНЕ ПIДПРИЄМСТВО ДОНЕЦЬКА ЗАЛIЗНИЦЯ</v>
          </cell>
          <cell r="F82">
            <v>1074726.2</v>
          </cell>
          <cell r="G82">
            <v>1075126.3799999999</v>
          </cell>
          <cell r="H82">
            <v>1050655.8600000001</v>
          </cell>
          <cell r="I82">
            <v>1127344.17</v>
          </cell>
          <cell r="J82">
            <v>52217.790999999997</v>
          </cell>
          <cell r="K82">
            <v>0</v>
          </cell>
          <cell r="L82">
            <v>0</v>
          </cell>
          <cell r="M82">
            <v>76765.191900000005</v>
          </cell>
          <cell r="N82">
            <v>76678.007400000002</v>
          </cell>
        </row>
        <row r="83">
          <cell r="B83">
            <v>5</v>
          </cell>
          <cell r="C83" t="str">
            <v>ДОНЕЦЬКА ОБЛАСТЬ</v>
          </cell>
          <cell r="D83">
            <v>31831942</v>
          </cell>
          <cell r="E83" t="str">
            <v>ТОВАРИСТВО З ОБМЕЖЕНОЮ ВIДПОВIДАЛЬНIСТЮ "СХIДЕНЕРГО"</v>
          </cell>
          <cell r="F83">
            <v>154928.28</v>
          </cell>
          <cell r="G83">
            <v>156123.71799999999</v>
          </cell>
          <cell r="H83">
            <v>405474.99699999997</v>
          </cell>
          <cell r="I83">
            <v>479858.00400000002</v>
          </cell>
          <cell r="J83">
            <v>323734.28600000002</v>
          </cell>
          <cell r="K83">
            <v>0</v>
          </cell>
          <cell r="L83">
            <v>0</v>
          </cell>
          <cell r="M83">
            <v>75750.707200000004</v>
          </cell>
          <cell r="N83">
            <v>74382.902600000001</v>
          </cell>
        </row>
        <row r="84">
          <cell r="B84">
            <v>5</v>
          </cell>
          <cell r="C84" t="str">
            <v>ДОНЕЦЬКА ОБЛАСТЬ</v>
          </cell>
          <cell r="D84">
            <v>13498562</v>
          </cell>
          <cell r="E84" t="str">
            <v>ВIДКРИТЕ АКЦIОНЕРНЕ ТОВАРИСТВО "ВУГIЛЬНА КОМПАНIЯ "ШАХТА "КРАСНОАРМIЙСЬКА-ЗАХIДНА № 1"</v>
          </cell>
          <cell r="F84">
            <v>234875.91399999999</v>
          </cell>
          <cell r="G84">
            <v>230005.084</v>
          </cell>
          <cell r="H84">
            <v>131460.394</v>
          </cell>
          <cell r="I84">
            <v>140587.636</v>
          </cell>
          <cell r="J84">
            <v>-89417.448000000004</v>
          </cell>
          <cell r="K84">
            <v>0</v>
          </cell>
          <cell r="L84">
            <v>0</v>
          </cell>
          <cell r="M84">
            <v>9217.6671800000004</v>
          </cell>
          <cell r="N84">
            <v>9127.2414900000003</v>
          </cell>
        </row>
        <row r="85">
          <cell r="B85">
            <v>5</v>
          </cell>
          <cell r="C85" t="str">
            <v>ДОНЕЦЬКА ОБЛАСТЬ</v>
          </cell>
          <cell r="D85">
            <v>1125755</v>
          </cell>
          <cell r="E85" t="str">
            <v>ДЕРЖАВНЕ ПIДПРИЄМСТВО "МАРIУПОЛЬСЬКИЙ МОРСЬКИЙ ТОРГОВЕЛЬНИЙ ПОРТ"</v>
          </cell>
          <cell r="F85">
            <v>85601.894400000005</v>
          </cell>
          <cell r="G85">
            <v>88367.916200000007</v>
          </cell>
          <cell r="H85">
            <v>126834.889</v>
          </cell>
          <cell r="I85">
            <v>130546.42600000001</v>
          </cell>
          <cell r="J85">
            <v>42178.5095</v>
          </cell>
          <cell r="K85">
            <v>0</v>
          </cell>
          <cell r="L85">
            <v>0</v>
          </cell>
          <cell r="M85">
            <v>10817.285</v>
          </cell>
          <cell r="N85">
            <v>3711.5370200000002</v>
          </cell>
        </row>
        <row r="86">
          <cell r="B86">
            <v>5</v>
          </cell>
          <cell r="C86" t="str">
            <v>ДОНЕЦЬКА ОБЛАСТЬ</v>
          </cell>
          <cell r="D86">
            <v>5508186</v>
          </cell>
          <cell r="E86" t="str">
            <v>ВIДКРИТЕ АКЦIОНЕРНЕ ТОВАРИСТВО "ШАХТА "КОМСОМОЛЕЦЬ ДОНБАСУ"</v>
          </cell>
          <cell r="F86">
            <v>60201.548000000003</v>
          </cell>
          <cell r="G86">
            <v>60296.880299999997</v>
          </cell>
          <cell r="H86">
            <v>102513.792</v>
          </cell>
          <cell r="I86">
            <v>106088.962</v>
          </cell>
          <cell r="J86">
            <v>45792.0815</v>
          </cell>
          <cell r="K86">
            <v>0</v>
          </cell>
          <cell r="L86">
            <v>0</v>
          </cell>
          <cell r="M86">
            <v>3702.9595800000002</v>
          </cell>
          <cell r="N86">
            <v>3540.4371099999998</v>
          </cell>
        </row>
        <row r="87">
          <cell r="B87">
            <v>5</v>
          </cell>
          <cell r="C87" t="str">
            <v>ДОНЕЦЬКА ОБЛАСТЬ</v>
          </cell>
          <cell r="D87">
            <v>23182148</v>
          </cell>
          <cell r="E87" t="str">
            <v>АСОЦIАЦIЯ МАЛИХ ТА СПIЛЬНИХ ПIДПРИЄМСТВ У ВИГЛЯДI ТОВАРИСТВА З ОБМЕЖЕНОЮ ВIДПОВIДАЛЬНIСТЮ "ДА-ЛВ"</v>
          </cell>
          <cell r="F87">
            <v>90040.054799999998</v>
          </cell>
          <cell r="G87">
            <v>125598.57</v>
          </cell>
          <cell r="H87">
            <v>139767.696</v>
          </cell>
          <cell r="I87">
            <v>105315.393</v>
          </cell>
          <cell r="J87">
            <v>-20283.178</v>
          </cell>
          <cell r="K87">
            <v>0</v>
          </cell>
          <cell r="L87">
            <v>0</v>
          </cell>
          <cell r="M87">
            <v>24107.9653</v>
          </cell>
          <cell r="N87">
            <v>-35123.082999999999</v>
          </cell>
        </row>
        <row r="88">
          <cell r="B88">
            <v>5</v>
          </cell>
          <cell r="C88" t="str">
            <v>ДОНЕЦЬКА ОБЛАСТЬ</v>
          </cell>
          <cell r="D88">
            <v>34008678</v>
          </cell>
          <cell r="E88" t="str">
            <v>ТОВАРИСТВО З ОБМЕЖЕНОЮ ВIДПОВIДАЛЬНIСТЮ "ЛIКЕРО-ГОРIЛЧАНИЙ ЗАВОД "ЛIК"</v>
          </cell>
          <cell r="F88">
            <v>0</v>
          </cell>
          <cell r="G88">
            <v>0</v>
          </cell>
          <cell r="H88">
            <v>51437.694100000001</v>
          </cell>
          <cell r="I88">
            <v>87524.464500000002</v>
          </cell>
          <cell r="J88">
            <v>87524.464500000002</v>
          </cell>
          <cell r="K88">
            <v>0</v>
          </cell>
          <cell r="L88">
            <v>0</v>
          </cell>
          <cell r="M88">
            <v>35836.770499999999</v>
          </cell>
          <cell r="N88">
            <v>35836.770499999999</v>
          </cell>
        </row>
        <row r="89">
          <cell r="B89">
            <v>5</v>
          </cell>
          <cell r="C89" t="str">
            <v>ДОНЕЦЬКА ОБЛАСТЬ</v>
          </cell>
          <cell r="D89">
            <v>32186934</v>
          </cell>
          <cell r="E89" t="str">
            <v>ДЕРЖАВНЕ ПIДПРИЄМСТВО "ДОБРОПIЛЛЯВУГIЛЛЯ"</v>
          </cell>
          <cell r="F89">
            <v>79556.306899999996</v>
          </cell>
          <cell r="G89">
            <v>37518.21</v>
          </cell>
          <cell r="H89">
            <v>87548.419800000003</v>
          </cell>
          <cell r="I89">
            <v>86645.729300000006</v>
          </cell>
          <cell r="J89">
            <v>49127.519399999997</v>
          </cell>
          <cell r="K89">
            <v>75581.436000000002</v>
          </cell>
          <cell r="L89">
            <v>-31870.772000000001</v>
          </cell>
          <cell r="M89">
            <v>0.19395999999999999</v>
          </cell>
          <cell r="N89">
            <v>0.19378999999999999</v>
          </cell>
        </row>
        <row r="90">
          <cell r="B90">
            <v>5</v>
          </cell>
          <cell r="C90" t="str">
            <v>ДОНЕЦЬКА ОБЛАСТЬ</v>
          </cell>
          <cell r="D90">
            <v>23343582</v>
          </cell>
          <cell r="E90" t="str">
            <v>ВIДКРИТЕ АКЦIОНЕРНЕ ТОВАРИСТВО "ДОНБАСЕНЕРГО"</v>
          </cell>
          <cell r="F90">
            <v>132134.54199999999</v>
          </cell>
          <cell r="G90">
            <v>136854.81299999999</v>
          </cell>
          <cell r="H90">
            <v>74320.201499999996</v>
          </cell>
          <cell r="I90">
            <v>79518.650800000003</v>
          </cell>
          <cell r="J90">
            <v>-57336.161999999997</v>
          </cell>
          <cell r="K90">
            <v>0</v>
          </cell>
          <cell r="L90">
            <v>0</v>
          </cell>
          <cell r="M90">
            <v>10194.450000000001</v>
          </cell>
          <cell r="N90">
            <v>5167.3887699999996</v>
          </cell>
        </row>
        <row r="91">
          <cell r="B91">
            <v>5</v>
          </cell>
          <cell r="C91" t="str">
            <v>ДОНЕЦЬКА ОБЛАСТЬ</v>
          </cell>
          <cell r="D91">
            <v>191075</v>
          </cell>
          <cell r="E91" t="str">
            <v>ВIДКРИТЕ АКЦIОНЕРНЕ ТОВАРИСТВО "АВДIЄВСЬКИЙ КОКСОХIМIЧНИЙ ЗАВОД"</v>
          </cell>
          <cell r="F91">
            <v>201249.76199999999</v>
          </cell>
          <cell r="G91">
            <v>187654.48800000001</v>
          </cell>
          <cell r="H91">
            <v>73822.815499999997</v>
          </cell>
          <cell r="I91">
            <v>73234.007700000002</v>
          </cell>
          <cell r="J91">
            <v>-114420.48</v>
          </cell>
          <cell r="K91">
            <v>0</v>
          </cell>
          <cell r="L91">
            <v>0</v>
          </cell>
          <cell r="M91">
            <v>28495.497100000001</v>
          </cell>
          <cell r="N91">
            <v>-588.80787999999995</v>
          </cell>
        </row>
        <row r="92">
          <cell r="B92">
            <v>5</v>
          </cell>
          <cell r="C92" t="str">
            <v>ДОНЕЦЬКА ОБЛАСТЬ</v>
          </cell>
          <cell r="D92">
            <v>24815801</v>
          </cell>
          <cell r="E92" t="str">
            <v>ЗАКРИТЕ АКЦIОНЕРНЕ ТОВАРИСТВО "IЛЛIЧ-СТАЛЬ"</v>
          </cell>
          <cell r="F92">
            <v>98410.08</v>
          </cell>
          <cell r="G92">
            <v>98768.209799999997</v>
          </cell>
          <cell r="H92">
            <v>69383.207999999999</v>
          </cell>
          <cell r="I92">
            <v>70903.490600000005</v>
          </cell>
          <cell r="J92">
            <v>-27864.719000000001</v>
          </cell>
          <cell r="K92">
            <v>0</v>
          </cell>
          <cell r="L92">
            <v>0</v>
          </cell>
          <cell r="M92">
            <v>1902.1025999999999</v>
          </cell>
          <cell r="N92">
            <v>1520.2825800000001</v>
          </cell>
        </row>
        <row r="93">
          <cell r="B93">
            <v>5</v>
          </cell>
          <cell r="C93" t="str">
            <v>ДОНЕЦЬКА ОБЛАСТЬ</v>
          </cell>
          <cell r="D93">
            <v>33161769</v>
          </cell>
          <cell r="E93" t="str">
            <v>ДЕРЖАВНЕ ПIДПРИЄМСТВО "ДОНЕЦЬКА ВУГIЛЬНА ЕНЕРГЕТИЧНА КОМПАНIЯ"</v>
          </cell>
          <cell r="F93">
            <v>174544.84099999999</v>
          </cell>
          <cell r="G93">
            <v>117192.425</v>
          </cell>
          <cell r="H93">
            <v>-561.81503999999995</v>
          </cell>
          <cell r="I93">
            <v>66592.867499999993</v>
          </cell>
          <cell r="J93">
            <v>-50599.557000000001</v>
          </cell>
          <cell r="K93">
            <v>25959.956399999999</v>
          </cell>
          <cell r="L93">
            <v>-76454.149000000005</v>
          </cell>
          <cell r="M93">
            <v>0</v>
          </cell>
          <cell r="N93">
            <v>0</v>
          </cell>
        </row>
        <row r="94">
          <cell r="B94">
            <v>5</v>
          </cell>
          <cell r="C94" t="str">
            <v>ДОНЕЦЬКА ОБЛАСТЬ</v>
          </cell>
          <cell r="D94">
            <v>174846</v>
          </cell>
          <cell r="E94" t="str">
            <v>ОРЕНДНЕ ПIДРИЄМСТВО "ШАХТА IМЕНI О.Ф.ЗАСЯДЬКА"</v>
          </cell>
          <cell r="F94">
            <v>91101.403699999995</v>
          </cell>
          <cell r="G94">
            <v>92068.782900000006</v>
          </cell>
          <cell r="H94">
            <v>53812.079899999997</v>
          </cell>
          <cell r="I94">
            <v>57800.9473</v>
          </cell>
          <cell r="J94">
            <v>-34267.836000000003</v>
          </cell>
          <cell r="K94">
            <v>0</v>
          </cell>
          <cell r="L94">
            <v>0</v>
          </cell>
          <cell r="M94">
            <v>4343.1917599999997</v>
          </cell>
          <cell r="N94">
            <v>3970.96423</v>
          </cell>
        </row>
        <row r="95">
          <cell r="B95">
            <v>5</v>
          </cell>
          <cell r="C95" t="str">
            <v>ДОНЕЦЬКА ОБЛАСТЬ</v>
          </cell>
          <cell r="D95">
            <v>31599557</v>
          </cell>
          <cell r="E95" t="str">
            <v>ДЕРЖАВНЕ ПIДПРИЄМСТВО "ВУГIЛЬНА КОМПАНIЯ "КРАСНОЛИМАНСЬКА"</v>
          </cell>
          <cell r="F95">
            <v>47775.972699999998</v>
          </cell>
          <cell r="G95">
            <v>47827.842100000002</v>
          </cell>
          <cell r="H95">
            <v>53007.446400000001</v>
          </cell>
          <cell r="I95">
            <v>56719.3001</v>
          </cell>
          <cell r="J95">
            <v>8891.4580100000003</v>
          </cell>
          <cell r="K95">
            <v>0</v>
          </cell>
          <cell r="L95">
            <v>0</v>
          </cell>
          <cell r="M95">
            <v>3773.14021</v>
          </cell>
          <cell r="N95">
            <v>3711.84413</v>
          </cell>
        </row>
        <row r="96">
          <cell r="B96">
            <v>5</v>
          </cell>
          <cell r="C96" t="str">
            <v>ДОНЕЦЬКА ОБЛАСТЬ</v>
          </cell>
          <cell r="D96">
            <v>30939178</v>
          </cell>
          <cell r="E96" t="str">
            <v>ЗАКРИТЕ АКЦIОНЕРНЕ ТОВАРИСТВО "ДОНЕЦЬКСТАЛЬ" - МЕТАЛУРГIЙНИЙ ЗАВОД"</v>
          </cell>
          <cell r="F96">
            <v>101038.204</v>
          </cell>
          <cell r="G96">
            <v>70446.774099999995</v>
          </cell>
          <cell r="H96">
            <v>49036.989600000001</v>
          </cell>
          <cell r="I96">
            <v>55851.928800000002</v>
          </cell>
          <cell r="J96">
            <v>-14594.844999999999</v>
          </cell>
          <cell r="K96">
            <v>0</v>
          </cell>
          <cell r="L96">
            <v>0</v>
          </cell>
          <cell r="M96">
            <v>12090.6792</v>
          </cell>
          <cell r="N96">
            <v>6807.1024600000001</v>
          </cell>
        </row>
        <row r="97">
          <cell r="B97">
            <v>5</v>
          </cell>
          <cell r="C97" t="str">
            <v>ДОНЕЦЬКА ОБЛАСТЬ</v>
          </cell>
          <cell r="D97">
            <v>33654855</v>
          </cell>
          <cell r="E97" t="str">
            <v>КОРПОРАЦIЯ "ДОНБАСЬКА ПАЛИВНО-ЕНЕРГЕТИЧНА КОМПАНIЯ"</v>
          </cell>
          <cell r="F97">
            <v>69.463999999999999</v>
          </cell>
          <cell r="G97">
            <v>69.5</v>
          </cell>
          <cell r="H97">
            <v>48339.813800000004</v>
          </cell>
          <cell r="I97">
            <v>54044.570599999999</v>
          </cell>
          <cell r="J97">
            <v>53975.070599999999</v>
          </cell>
          <cell r="K97">
            <v>0</v>
          </cell>
          <cell r="L97">
            <v>0</v>
          </cell>
          <cell r="M97">
            <v>5699.2209199999998</v>
          </cell>
          <cell r="N97">
            <v>5699.1849199999997</v>
          </cell>
        </row>
        <row r="98">
          <cell r="B98">
            <v>5</v>
          </cell>
          <cell r="C98" t="str">
            <v>ДОНЕЦЬКА ОБЛАСТЬ</v>
          </cell>
          <cell r="D98">
            <v>377457</v>
          </cell>
          <cell r="E98" t="str">
            <v>ЗАКРИТЕ АКЦIОНЕРНЕ ТОВАРИСТВО "САРМАТ"</v>
          </cell>
          <cell r="F98">
            <v>66157.136599999998</v>
          </cell>
          <cell r="G98">
            <v>63853.4663</v>
          </cell>
          <cell r="H98">
            <v>50517.779199999997</v>
          </cell>
          <cell r="I98">
            <v>53212.617200000001</v>
          </cell>
          <cell r="J98">
            <v>-10640.849</v>
          </cell>
          <cell r="K98">
            <v>0</v>
          </cell>
          <cell r="L98">
            <v>0</v>
          </cell>
          <cell r="M98">
            <v>3270.0790699999998</v>
          </cell>
          <cell r="N98">
            <v>2689.6223</v>
          </cell>
        </row>
        <row r="99">
          <cell r="B99">
            <v>5</v>
          </cell>
          <cell r="C99" t="str">
            <v>ДОНЕЦЬКА ОБЛАСТЬ</v>
          </cell>
          <cell r="D99">
            <v>33426253</v>
          </cell>
          <cell r="E99" t="str">
            <v>ДЕРЖАВНЕ ПIДПРИЄМСТВО "СЕЛИДIВВУГIЛЛЯ"</v>
          </cell>
          <cell r="F99">
            <v>9827.5301199999994</v>
          </cell>
          <cell r="G99">
            <v>12656.4737</v>
          </cell>
          <cell r="H99">
            <v>48741.823400000001</v>
          </cell>
          <cell r="I99">
            <v>50789.404300000002</v>
          </cell>
          <cell r="J99">
            <v>38132.9306</v>
          </cell>
          <cell r="K99">
            <v>87059.7549</v>
          </cell>
          <cell r="L99">
            <v>11193.805899999999</v>
          </cell>
          <cell r="M99">
            <v>1.4762500000000001</v>
          </cell>
          <cell r="N99">
            <v>1.4762500000000001</v>
          </cell>
        </row>
        <row r="100">
          <cell r="B100">
            <v>5</v>
          </cell>
          <cell r="C100" t="str">
            <v>ДОНЕЦЬКА ОБЛАСТЬ</v>
          </cell>
          <cell r="D100">
            <v>20325495</v>
          </cell>
          <cell r="E100" t="str">
            <v>ТОВАРИСТВО З ОБМЕЖЕНОЮ ВIДПОВIДАЛЬНIСТЮ "ДОНЕЦЬКИЙ ЛIКЕРО-ГОРIЛЧАНИЙ ЗАВОД "ЛIК"</v>
          </cell>
          <cell r="F100">
            <v>90052.459199999998</v>
          </cell>
          <cell r="G100">
            <v>90209.765899999999</v>
          </cell>
          <cell r="H100">
            <v>94298.918099999995</v>
          </cell>
          <cell r="I100">
            <v>43977.793799999999</v>
          </cell>
          <cell r="J100">
            <v>-46231.972000000002</v>
          </cell>
          <cell r="K100">
            <v>0</v>
          </cell>
          <cell r="L100">
            <v>0</v>
          </cell>
          <cell r="M100">
            <v>14847.293799999999</v>
          </cell>
          <cell r="N100">
            <v>-50576.502999999997</v>
          </cell>
        </row>
        <row r="101">
          <cell r="B101">
            <v>5</v>
          </cell>
          <cell r="C101" t="str">
            <v>ДОНЕЦЬКА ОБЛАСТЬ</v>
          </cell>
          <cell r="D101">
            <v>191035</v>
          </cell>
          <cell r="E101" t="str">
            <v>ВIДКРИТЕ АКЦIОНЕРНЕ ТОВАРИСТВО "ЯСИНIВСЬКИЙ КОКСОХIМIЧНИЙ ЗАВОД"</v>
          </cell>
          <cell r="F101">
            <v>34029.064700000003</v>
          </cell>
          <cell r="G101">
            <v>26093.957999999999</v>
          </cell>
          <cell r="H101">
            <v>42672.891100000001</v>
          </cell>
          <cell r="I101">
            <v>43838.733999999997</v>
          </cell>
          <cell r="J101">
            <v>17744.776000000002</v>
          </cell>
          <cell r="K101">
            <v>0</v>
          </cell>
          <cell r="L101">
            <v>0</v>
          </cell>
          <cell r="M101">
            <v>1266.4514799999999</v>
          </cell>
          <cell r="N101">
            <v>1165.8429100000001</v>
          </cell>
        </row>
        <row r="102">
          <cell r="B102">
            <v>6</v>
          </cell>
          <cell r="C102" t="str">
            <v>ЖИТОМИРСЬКА ОБЛАСТЬ</v>
          </cell>
          <cell r="D102">
            <v>375504</v>
          </cell>
          <cell r="E102" t="str">
            <v>ДЕРЖАВНЕ ПIДПРИЄМСТВО "ЖИТОМИРСЬКИЙ ЛIКЕРО-ГОРIЛЧАНИЙ ЗАВОД"</v>
          </cell>
          <cell r="F102">
            <v>48593.1728</v>
          </cell>
          <cell r="G102">
            <v>56498.462399999997</v>
          </cell>
          <cell r="H102">
            <v>76439.554499999998</v>
          </cell>
          <cell r="I102">
            <v>76325.114799999996</v>
          </cell>
          <cell r="J102">
            <v>19826.652399999999</v>
          </cell>
          <cell r="K102">
            <v>0</v>
          </cell>
          <cell r="L102">
            <v>0</v>
          </cell>
          <cell r="M102">
            <v>12651.7174</v>
          </cell>
          <cell r="N102">
            <v>-3126.1532000000002</v>
          </cell>
        </row>
        <row r="103">
          <cell r="B103">
            <v>6</v>
          </cell>
          <cell r="C103" t="str">
            <v>ЖИТОМИРСЬКА ОБЛАСТЬ</v>
          </cell>
          <cell r="D103">
            <v>22048622</v>
          </cell>
          <cell r="E103" t="str">
            <v>ВIДКРИТЕ АКЦIОНЕРНЕ ТОВАРИСТВО "ЕНЕРГОПОСТАЧАЛЬНА КОМПАНIЯ "ЖИТОМИРОБЛЕНЕРГО"</v>
          </cell>
          <cell r="F103">
            <v>28296.951400000002</v>
          </cell>
          <cell r="G103">
            <v>27303.450199999999</v>
          </cell>
          <cell r="H103">
            <v>32390.1613</v>
          </cell>
          <cell r="I103">
            <v>37533.044300000001</v>
          </cell>
          <cell r="J103">
            <v>10229.5941</v>
          </cell>
          <cell r="K103">
            <v>0</v>
          </cell>
          <cell r="L103">
            <v>-1441.4398000000001</v>
          </cell>
          <cell r="M103">
            <v>4070.7613000000001</v>
          </cell>
          <cell r="N103">
            <v>4065.94265</v>
          </cell>
        </row>
        <row r="104">
          <cell r="B104">
            <v>6</v>
          </cell>
          <cell r="C104" t="str">
            <v>ЖИТОМИРСЬКА ОБЛАСТЬ</v>
          </cell>
          <cell r="D104">
            <v>33173968</v>
          </cell>
          <cell r="E104" t="str">
            <v>ФIЛIЯ "IРШАНСЬКИЙ ГIРНИЧО-ЗБАГАЧУВАЛЬНИЙ КОМБIНАТ" ЗАКРИТОГО АКЦIОНЕРНОГО ТОВАРИСТВА "КРИМСЬКИЙ ТИТАН"</v>
          </cell>
          <cell r="F104">
            <v>18303.754400000002</v>
          </cell>
          <cell r="G104">
            <v>18355.6597</v>
          </cell>
          <cell r="H104">
            <v>19525.134999999998</v>
          </cell>
          <cell r="I104">
            <v>20048.105200000002</v>
          </cell>
          <cell r="J104">
            <v>1692.44543</v>
          </cell>
          <cell r="K104">
            <v>0</v>
          </cell>
          <cell r="L104">
            <v>0</v>
          </cell>
          <cell r="M104">
            <v>676.77787000000001</v>
          </cell>
          <cell r="N104">
            <v>521.54638</v>
          </cell>
        </row>
        <row r="105">
          <cell r="B105">
            <v>6</v>
          </cell>
          <cell r="C105" t="str">
            <v>ЖИТОМИРСЬКА ОБЛАСТЬ</v>
          </cell>
          <cell r="D105">
            <v>290676</v>
          </cell>
          <cell r="E105" t="str">
            <v>ВIДКРИТЕ АКЦIОНЕРНЕ ТОВАРИСТВО "ЖИТОМИРСЬКИЙ КОМБIНАТ СИЛIКАТНИХ ВИРОБIВ"</v>
          </cell>
          <cell r="F105">
            <v>9149.27765</v>
          </cell>
          <cell r="G105">
            <v>8857.1475599999994</v>
          </cell>
          <cell r="H105">
            <v>12209.607</v>
          </cell>
          <cell r="I105">
            <v>12432.157499999999</v>
          </cell>
          <cell r="J105">
            <v>3575.0099399999999</v>
          </cell>
          <cell r="K105">
            <v>0</v>
          </cell>
          <cell r="L105">
            <v>0</v>
          </cell>
          <cell r="M105">
            <v>236.10646</v>
          </cell>
          <cell r="N105">
            <v>221.73846</v>
          </cell>
        </row>
        <row r="106">
          <cell r="B106">
            <v>6</v>
          </cell>
          <cell r="C106" t="str">
            <v>ЖИТОМИРСЬКА ОБЛАСТЬ</v>
          </cell>
          <cell r="D106">
            <v>32008278</v>
          </cell>
          <cell r="E106" t="str">
            <v>ДОЧIРНЄ ПIДПРИЄМСТВО ЖИТОМИРСЬКИЙ ОБЛАВТОДОР ВIДКРИТОГО АКЦIОНЕРНОГО ТОВАРИСТВА "ДЕРЖАВНА АКЦIОНЕРНА КОМПАНIЯ "АВТОМОБIЛЬНI ДОРОГИ УКРАЇНИ"</v>
          </cell>
          <cell r="F106">
            <v>9932.6710999999996</v>
          </cell>
          <cell r="G106">
            <v>10230.369199999999</v>
          </cell>
          <cell r="H106">
            <v>9432.3466000000008</v>
          </cell>
          <cell r="I106">
            <v>10503.1106</v>
          </cell>
          <cell r="J106">
            <v>272.74135999999999</v>
          </cell>
          <cell r="K106">
            <v>0</v>
          </cell>
          <cell r="L106">
            <v>0</v>
          </cell>
          <cell r="M106">
            <v>1387.5012400000001</v>
          </cell>
          <cell r="N106">
            <v>1080.7639999999999</v>
          </cell>
        </row>
        <row r="107">
          <cell r="B107">
            <v>6</v>
          </cell>
          <cell r="C107" t="str">
            <v>ЖИТОМИРСЬКА ОБЛАСТЬ</v>
          </cell>
          <cell r="D107">
            <v>282406</v>
          </cell>
          <cell r="E107" t="str">
            <v>ВIДКРИТЕ АКЦIОНЕРНЕ ТОВАРИСТВО КОРОСТЕНСЬКИЙ ЗАВОД ЗАЛIЗОБЕТОННИХ ШПАЛ</v>
          </cell>
          <cell r="F107">
            <v>8804.4796800000004</v>
          </cell>
          <cell r="G107">
            <v>8987.49</v>
          </cell>
          <cell r="H107">
            <v>9107.9029800000008</v>
          </cell>
          <cell r="I107">
            <v>8993.607</v>
          </cell>
          <cell r="J107">
            <v>6.117</v>
          </cell>
          <cell r="K107">
            <v>0</v>
          </cell>
          <cell r="L107">
            <v>0</v>
          </cell>
          <cell r="M107">
            <v>126.43061</v>
          </cell>
          <cell r="N107">
            <v>-114.29704</v>
          </cell>
        </row>
        <row r="108">
          <cell r="B108">
            <v>6</v>
          </cell>
          <cell r="C108" t="str">
            <v>ЖИТОМИРСЬКА ОБЛАСТЬ</v>
          </cell>
          <cell r="D108">
            <v>1413394</v>
          </cell>
          <cell r="E108" t="str">
            <v>ВIДКРИТЕ АКЦIОНЕРНЕ ТОВАРИСТВО "ЖИТОМИРСЬКИЙ ЗАВОД ОГОРОДЖУВАЛЬНИХ КОНСТРУКЦIЙ"</v>
          </cell>
          <cell r="F108">
            <v>2526.9635400000002</v>
          </cell>
          <cell r="G108">
            <v>2536.0488799999998</v>
          </cell>
          <cell r="H108">
            <v>7542.7671799999998</v>
          </cell>
          <cell r="I108">
            <v>8024.3503000000001</v>
          </cell>
          <cell r="J108">
            <v>5488.3014199999998</v>
          </cell>
          <cell r="K108">
            <v>0</v>
          </cell>
          <cell r="L108">
            <v>0</v>
          </cell>
          <cell r="M108">
            <v>501.93990000000002</v>
          </cell>
          <cell r="N108">
            <v>481.58312999999998</v>
          </cell>
        </row>
        <row r="109">
          <cell r="B109">
            <v>6</v>
          </cell>
          <cell r="C109" t="str">
            <v>ЖИТОМИРСЬКА ОБЛАСТЬ</v>
          </cell>
          <cell r="D109">
            <v>3344071</v>
          </cell>
          <cell r="E109" t="str">
            <v>ВIДКРИТЕ АКЦIОНЕРНЕ ТОВАРИСТВО ПО ГАЗОПОСТАЧАННЮ ТА ГАЗИФIКАЦIЇ "ЖИТОМИРГАЗ"</v>
          </cell>
          <cell r="F109">
            <v>6711.4679400000005</v>
          </cell>
          <cell r="G109">
            <v>6821.1053499999998</v>
          </cell>
          <cell r="H109">
            <v>7817.5346900000004</v>
          </cell>
          <cell r="I109">
            <v>7713.9798300000002</v>
          </cell>
          <cell r="J109">
            <v>892.87447999999995</v>
          </cell>
          <cell r="K109">
            <v>0</v>
          </cell>
          <cell r="L109">
            <v>0</v>
          </cell>
          <cell r="M109">
            <v>235.65958000000001</v>
          </cell>
          <cell r="N109">
            <v>-127.03180999999999</v>
          </cell>
        </row>
        <row r="110">
          <cell r="B110">
            <v>6</v>
          </cell>
          <cell r="C110" t="str">
            <v>ЖИТОМИРСЬКА ОБЛАСТЬ</v>
          </cell>
          <cell r="D110">
            <v>182863</v>
          </cell>
          <cell r="E110" t="str">
            <v>ВIДКРИТЕ АКЦIОНЕРНЕ ТОВАРИСТВО ЖИТОМИРСЬКИЙ МАСЛОЗАВОД</v>
          </cell>
          <cell r="F110">
            <v>2584.8449000000001</v>
          </cell>
          <cell r="G110">
            <v>1435.77459</v>
          </cell>
          <cell r="H110">
            <v>8056.2935799999996</v>
          </cell>
          <cell r="I110">
            <v>7118.4087600000003</v>
          </cell>
          <cell r="J110">
            <v>5682.6341700000003</v>
          </cell>
          <cell r="K110">
            <v>0</v>
          </cell>
          <cell r="L110">
            <v>0</v>
          </cell>
          <cell r="M110">
            <v>442.49113</v>
          </cell>
          <cell r="N110">
            <v>-958.06989999999996</v>
          </cell>
        </row>
        <row r="111">
          <cell r="B111">
            <v>6</v>
          </cell>
          <cell r="C111" t="str">
            <v>ЖИТОМИРСЬКА ОБЛАСТЬ</v>
          </cell>
          <cell r="D111">
            <v>5418342</v>
          </cell>
          <cell r="E111" t="str">
            <v>ТОВАРИСТВО З ОБМЕЖЕНОЮ ВIДПОВIДАЛЬНIСТЮ "БЕРДИЧIВСЬКИЙ ПИВОВАРНИЙ ЗАВОД"</v>
          </cell>
          <cell r="F111">
            <v>5264.8615900000004</v>
          </cell>
          <cell r="G111">
            <v>5243.0476600000002</v>
          </cell>
          <cell r="H111">
            <v>5557.9450399999996</v>
          </cell>
          <cell r="I111">
            <v>5879.6632</v>
          </cell>
          <cell r="J111">
            <v>636.61554000000001</v>
          </cell>
          <cell r="K111">
            <v>0</v>
          </cell>
          <cell r="L111">
            <v>0</v>
          </cell>
          <cell r="M111">
            <v>489.99549000000002</v>
          </cell>
          <cell r="N111">
            <v>321.32916</v>
          </cell>
        </row>
        <row r="112">
          <cell r="B112">
            <v>6</v>
          </cell>
          <cell r="C112" t="str">
            <v>ЖИТОМИРСЬКА ОБЛАСТЬ</v>
          </cell>
          <cell r="D112">
            <v>32085195</v>
          </cell>
          <cell r="E112" t="str">
            <v>ДОЧIРНЄ ПIДПРИЄМСТВО "РИТМ" ТОВАРИСТВА З ОБМЕЖЕНОЮ ВIДПОВIДАЛЬНIСТЮ "РОСТ"</v>
          </cell>
          <cell r="F112">
            <v>2917.0571</v>
          </cell>
          <cell r="G112">
            <v>2676.6192799999999</v>
          </cell>
          <cell r="H112">
            <v>5291.4608200000002</v>
          </cell>
          <cell r="I112">
            <v>5338.4417899999999</v>
          </cell>
          <cell r="J112">
            <v>2661.82251</v>
          </cell>
          <cell r="K112">
            <v>0</v>
          </cell>
          <cell r="L112">
            <v>0</v>
          </cell>
          <cell r="M112">
            <v>50.471789999999999</v>
          </cell>
          <cell r="N112">
            <v>44.515360000000001</v>
          </cell>
        </row>
        <row r="113">
          <cell r="B113">
            <v>6</v>
          </cell>
          <cell r="C113" t="str">
            <v>ЖИТОМИРСЬКА ОБЛАСТЬ</v>
          </cell>
          <cell r="D113">
            <v>382071</v>
          </cell>
          <cell r="E113" t="str">
            <v>ЗАКРИТЕ АКЦIОНЕРНЕ ТОВАРИСТВО "ЖИТОМИРСЬКI ЛАСОЩI"</v>
          </cell>
          <cell r="F113">
            <v>4622.9671600000001</v>
          </cell>
          <cell r="G113">
            <v>6091.7245000000003</v>
          </cell>
          <cell r="H113">
            <v>9145.3117299999994</v>
          </cell>
          <cell r="I113">
            <v>5256.7943100000002</v>
          </cell>
          <cell r="J113">
            <v>-834.93019000000004</v>
          </cell>
          <cell r="K113">
            <v>0</v>
          </cell>
          <cell r="L113">
            <v>0</v>
          </cell>
          <cell r="M113">
            <v>27.902090000000001</v>
          </cell>
          <cell r="N113">
            <v>-3888.5174000000002</v>
          </cell>
        </row>
        <row r="114">
          <cell r="B114">
            <v>6</v>
          </cell>
          <cell r="C114" t="str">
            <v>ЖИТОМИРСЬКА ОБЛАСТЬ</v>
          </cell>
          <cell r="D114">
            <v>30741096</v>
          </cell>
          <cell r="E114" t="str">
            <v>"БЕРДИЧIВСЬКА СОЛОДОВА КОМПАНIЯ"</v>
          </cell>
          <cell r="F114">
            <v>3890.1813099999999</v>
          </cell>
          <cell r="G114">
            <v>3610.3057600000002</v>
          </cell>
          <cell r="H114">
            <v>4908.3676599999999</v>
          </cell>
          <cell r="I114">
            <v>4865.2025100000001</v>
          </cell>
          <cell r="J114">
            <v>1254.8967500000001</v>
          </cell>
          <cell r="K114">
            <v>0</v>
          </cell>
          <cell r="L114">
            <v>0</v>
          </cell>
          <cell r="M114">
            <v>113.57653000000001</v>
          </cell>
          <cell r="N114">
            <v>-43.208300000000001</v>
          </cell>
        </row>
        <row r="115">
          <cell r="B115">
            <v>6</v>
          </cell>
          <cell r="C115" t="str">
            <v>ЖИТОМИРСЬКА ОБЛАСТЬ</v>
          </cell>
          <cell r="D115">
            <v>307230</v>
          </cell>
          <cell r="E115" t="str">
            <v>АКЦIОНЕРНЕ ТОВАРИСТВО ЗАКРИТОГО ТИПУ "УКРАЇНА"</v>
          </cell>
          <cell r="F115">
            <v>3060.3206599999999</v>
          </cell>
          <cell r="G115">
            <v>3041.8872099999999</v>
          </cell>
          <cell r="H115">
            <v>4769.3899000000001</v>
          </cell>
          <cell r="I115">
            <v>4845.5103200000003</v>
          </cell>
          <cell r="J115">
            <v>1803.62311</v>
          </cell>
          <cell r="K115">
            <v>0</v>
          </cell>
          <cell r="L115">
            <v>0</v>
          </cell>
          <cell r="M115">
            <v>75.161739999999995</v>
          </cell>
          <cell r="N115">
            <v>73.746719999999996</v>
          </cell>
        </row>
        <row r="116">
          <cell r="B116">
            <v>6</v>
          </cell>
          <cell r="C116" t="str">
            <v>ЖИТОМИРСЬКА ОБЛАСТЬ</v>
          </cell>
          <cell r="D116">
            <v>30853412</v>
          </cell>
          <cell r="E116" t="str">
            <v>ТОВАРИСТВО З ОБМЕЖЕНОЮ ВIДПОВIДАЛЬНIСТЮ "СПIЛЬНЕ УКРАЇНСЬКО-НIМЕЦЬКЕ ПIДПРИЄМСТВО "АТЕМ-ФРАНК"</v>
          </cell>
          <cell r="F116">
            <v>2570.20444</v>
          </cell>
          <cell r="G116">
            <v>2470.75</v>
          </cell>
          <cell r="H116">
            <v>4765.10034</v>
          </cell>
          <cell r="I116">
            <v>4833.4997800000001</v>
          </cell>
          <cell r="J116">
            <v>2362.7497800000001</v>
          </cell>
          <cell r="K116">
            <v>0</v>
          </cell>
          <cell r="L116">
            <v>0</v>
          </cell>
          <cell r="M116">
            <v>75.369709999999998</v>
          </cell>
          <cell r="N116">
            <v>68.388840000000002</v>
          </cell>
        </row>
        <row r="117">
          <cell r="B117">
            <v>6</v>
          </cell>
          <cell r="C117" t="str">
            <v>ЖИТОМИРСЬКА ОБЛАСТЬ</v>
          </cell>
          <cell r="D117">
            <v>3563198</v>
          </cell>
          <cell r="E117" t="str">
            <v>ВIДКРИТЕ АКЦIОНЕРНЕ ТОВАРИСТВО "АГРОТЕПЛОМАШ"</v>
          </cell>
          <cell r="F117">
            <v>3305.53152</v>
          </cell>
          <cell r="G117">
            <v>3375.67326</v>
          </cell>
          <cell r="H117">
            <v>4233.2470000000003</v>
          </cell>
          <cell r="I117">
            <v>4375.3469500000001</v>
          </cell>
          <cell r="J117">
            <v>999.67368999999997</v>
          </cell>
          <cell r="K117">
            <v>0</v>
          </cell>
          <cell r="L117">
            <v>0</v>
          </cell>
          <cell r="M117">
            <v>226.40090000000001</v>
          </cell>
          <cell r="N117">
            <v>142.09893</v>
          </cell>
        </row>
        <row r="118">
          <cell r="B118">
            <v>6</v>
          </cell>
          <cell r="C118" t="str">
            <v>ЖИТОМИРСЬКА ОБЛАСТЬ</v>
          </cell>
          <cell r="D118">
            <v>13560309</v>
          </cell>
          <cell r="E118" t="str">
            <v>ТОВАРИСТВО З ОБМЕЖЕНОЮ ВIДПОВIДАЛЬНIСТЮ "ЕКТА-ПРОМ"</v>
          </cell>
          <cell r="F118">
            <v>1313.5727899999999</v>
          </cell>
          <cell r="G118">
            <v>1557.9141299999999</v>
          </cell>
          <cell r="H118">
            <v>3855.6453999999999</v>
          </cell>
          <cell r="I118">
            <v>4090.1383000000001</v>
          </cell>
          <cell r="J118">
            <v>2532.22417</v>
          </cell>
          <cell r="K118">
            <v>0</v>
          </cell>
          <cell r="L118">
            <v>0</v>
          </cell>
          <cell r="M118">
            <v>486.29313999999999</v>
          </cell>
          <cell r="N118">
            <v>234.49288999999999</v>
          </cell>
        </row>
        <row r="119">
          <cell r="B119">
            <v>6</v>
          </cell>
          <cell r="C119" t="str">
            <v>ЖИТОМИРСЬКА ОБЛАСТЬ</v>
          </cell>
          <cell r="D119">
            <v>5478806</v>
          </cell>
          <cell r="E119" t="str">
            <v>ЖИТОМИРСЬКЕ ОРЕНДНЕ ПIДПРИЄМСТВО ТЕПЛОВИХ МЕРЕЖ "ЖИТОМИРТЕПЛОКОМУНЕНЕРГО"</v>
          </cell>
          <cell r="F119">
            <v>2453.9153200000001</v>
          </cell>
          <cell r="G119">
            <v>2979.5092800000002</v>
          </cell>
          <cell r="H119">
            <v>3645.24658</v>
          </cell>
          <cell r="I119">
            <v>3901.8193099999999</v>
          </cell>
          <cell r="J119">
            <v>922.31002999999998</v>
          </cell>
          <cell r="K119">
            <v>0</v>
          </cell>
          <cell r="L119">
            <v>0</v>
          </cell>
          <cell r="M119">
            <v>448.72564999999997</v>
          </cell>
          <cell r="N119">
            <v>99.271090000000001</v>
          </cell>
        </row>
        <row r="120">
          <cell r="B120">
            <v>6</v>
          </cell>
          <cell r="C120" t="str">
            <v>ЖИТОМИРСЬКА ОБЛАСТЬ</v>
          </cell>
          <cell r="D120">
            <v>1374567</v>
          </cell>
          <cell r="E120" t="str">
            <v>ВIДКРИТЕ АКЦIОНЕРНЕ ТОВАРИСТВО "КОРОСТЕНСЬКИЙ ЩЕБЗАВОД"</v>
          </cell>
          <cell r="F120">
            <v>3319.3069799999998</v>
          </cell>
          <cell r="G120">
            <v>3326.7915899999998</v>
          </cell>
          <cell r="H120">
            <v>3614.8610899999999</v>
          </cell>
          <cell r="I120">
            <v>3635.9177399999999</v>
          </cell>
          <cell r="J120">
            <v>309.12615</v>
          </cell>
          <cell r="K120">
            <v>0</v>
          </cell>
          <cell r="L120">
            <v>0</v>
          </cell>
          <cell r="M120">
            <v>38.291519999999998</v>
          </cell>
          <cell r="N120">
            <v>21.056650000000001</v>
          </cell>
        </row>
        <row r="121">
          <cell r="B121">
            <v>6</v>
          </cell>
          <cell r="C121" t="str">
            <v>ЖИТОМИРСЬКА ОБЛАСТЬ</v>
          </cell>
          <cell r="D121">
            <v>31106292</v>
          </cell>
          <cell r="E121" t="str">
            <v>ТОВАРИСТВО З ОБМЕЖЕНОЮ ВIДПОВIДАЛЬНIСТЮ ФАБРИКА "КЛАСУМ"</v>
          </cell>
          <cell r="F121">
            <v>3145.0802199999998</v>
          </cell>
          <cell r="G121">
            <v>3136.3273899999999</v>
          </cell>
          <cell r="H121">
            <v>3290.5839599999999</v>
          </cell>
          <cell r="I121">
            <v>3546.0282999999999</v>
          </cell>
          <cell r="J121">
            <v>409.70091000000002</v>
          </cell>
          <cell r="K121">
            <v>0</v>
          </cell>
          <cell r="L121">
            <v>0</v>
          </cell>
          <cell r="M121">
            <v>235.44359</v>
          </cell>
          <cell r="N121">
            <v>229.51485</v>
          </cell>
        </row>
        <row r="122">
          <cell r="B122">
            <v>7</v>
          </cell>
          <cell r="C122" t="str">
            <v>ЗАКАРПАТСЬКА ОБЛАСТЬ</v>
          </cell>
          <cell r="D122">
            <v>30913130</v>
          </cell>
          <cell r="E122" t="str">
            <v>ЗАКРИТЕ АКЦIОНЕРНЕ ТОВАРИСТВО "ЄВРОКАР"</v>
          </cell>
          <cell r="F122">
            <v>80251.653399999996</v>
          </cell>
          <cell r="G122">
            <v>82056.463699999993</v>
          </cell>
          <cell r="H122">
            <v>115519.40399999999</v>
          </cell>
          <cell r="I122">
            <v>117779.482</v>
          </cell>
          <cell r="J122">
            <v>35723.018499999998</v>
          </cell>
          <cell r="K122">
            <v>7.1190000000000003E-2</v>
          </cell>
          <cell r="L122">
            <v>7.1190000000000003E-2</v>
          </cell>
          <cell r="M122">
            <v>4634.2731599999997</v>
          </cell>
          <cell r="N122">
            <v>2259.89768</v>
          </cell>
        </row>
        <row r="123">
          <cell r="B123">
            <v>7</v>
          </cell>
          <cell r="C123" t="str">
            <v>ЗАКАРПАТСЬКА ОБЛАСТЬ</v>
          </cell>
          <cell r="D123">
            <v>131529</v>
          </cell>
          <cell r="E123" t="str">
            <v>ВIДКРИТЕ АКЦIОНЕРНЕ ТОВАРИСТВО "ЕНЕРГОПОСТАЧАЛЬНА КОМПАНIЯ "ЗАКАРПАТТЯОБЛЕНЕРГО"</v>
          </cell>
          <cell r="F123">
            <v>12613.557000000001</v>
          </cell>
          <cell r="G123">
            <v>11590.575199999999</v>
          </cell>
          <cell r="H123">
            <v>17319.042099999999</v>
          </cell>
          <cell r="I123">
            <v>22527.7372</v>
          </cell>
          <cell r="J123">
            <v>10937.162</v>
          </cell>
          <cell r="K123">
            <v>0</v>
          </cell>
          <cell r="L123">
            <v>-1616.1588999999999</v>
          </cell>
          <cell r="M123">
            <v>3408.12401</v>
          </cell>
          <cell r="N123">
            <v>3406.5955600000002</v>
          </cell>
        </row>
        <row r="124">
          <cell r="B124">
            <v>7</v>
          </cell>
          <cell r="C124" t="str">
            <v>ЗАКАРПАТСЬКА ОБЛАСТЬ</v>
          </cell>
          <cell r="D124">
            <v>412122</v>
          </cell>
          <cell r="E124" t="str">
            <v>ОРЕНДНЕ ПIДПРИЄМСТВО "УЖГОРОДСЬКИЙ КОНЬЯЧНИЙ ЗАВОД"</v>
          </cell>
          <cell r="F124">
            <v>18942.440900000001</v>
          </cell>
          <cell r="G124">
            <v>22701.845000000001</v>
          </cell>
          <cell r="H124">
            <v>22466.2228</v>
          </cell>
          <cell r="I124">
            <v>21154.309600000001</v>
          </cell>
          <cell r="J124">
            <v>-1547.5354</v>
          </cell>
          <cell r="K124">
            <v>0</v>
          </cell>
          <cell r="L124">
            <v>0</v>
          </cell>
          <cell r="M124">
            <v>1582.9793199999999</v>
          </cell>
          <cell r="N124">
            <v>-2231.9151000000002</v>
          </cell>
        </row>
        <row r="125">
          <cell r="B125">
            <v>7</v>
          </cell>
          <cell r="C125" t="str">
            <v>ЗАКАРПАТСЬКА ОБЛАСТЬ</v>
          </cell>
          <cell r="D125">
            <v>31179046</v>
          </cell>
          <cell r="E125" t="str">
            <v>ДОЧIРНЄ ПIДПРИЄМСТВО "ЗАКАРПАТСЬКИЙ ОБЛАВТОДОР" ВIДКРИТОГО АКЦIОНЕРНОГО ТОВАРИСТВА "ДЕРЖАВНА АКЦIОНЕРНА КОМПАНIЯ "АВТОМОБIЛЬНI ДОРОГИ УКРАЇНИ"</v>
          </cell>
          <cell r="F125">
            <v>5176.6349200000004</v>
          </cell>
          <cell r="G125">
            <v>5474.13141</v>
          </cell>
          <cell r="H125">
            <v>6670.7641100000001</v>
          </cell>
          <cell r="I125">
            <v>7843.7139200000001</v>
          </cell>
          <cell r="J125">
            <v>2369.5825100000002</v>
          </cell>
          <cell r="K125">
            <v>0</v>
          </cell>
          <cell r="L125">
            <v>0</v>
          </cell>
          <cell r="M125">
            <v>1187.53061</v>
          </cell>
          <cell r="N125">
            <v>1172.94811</v>
          </cell>
        </row>
        <row r="126">
          <cell r="B126">
            <v>7</v>
          </cell>
          <cell r="C126" t="str">
            <v>ЗАКАРПАТСЬКА ОБЛАСТЬ</v>
          </cell>
          <cell r="D126">
            <v>22091380</v>
          </cell>
          <cell r="E126" t="str">
            <v>СПIЛЬНЕ УКРАЄНСЬКО-ГIБРАЛТАРСЬКЕ ПIДПРИЄМСТВО"КОТНАР" У ФОРМI АКЦIОНЕРНОГО ТОВАРИСТВА ЗАКРИТОГО ТИПУ</v>
          </cell>
          <cell r="F126">
            <v>6494.6449499999999</v>
          </cell>
          <cell r="G126">
            <v>7680.5460599999997</v>
          </cell>
          <cell r="H126">
            <v>6079.4257200000002</v>
          </cell>
          <cell r="I126">
            <v>6740.1721100000004</v>
          </cell>
          <cell r="J126">
            <v>-940.37395000000004</v>
          </cell>
          <cell r="K126">
            <v>0</v>
          </cell>
          <cell r="L126">
            <v>0</v>
          </cell>
          <cell r="M126">
            <v>997.31674999999996</v>
          </cell>
          <cell r="N126">
            <v>997.31674999999996</v>
          </cell>
        </row>
        <row r="127">
          <cell r="B127">
            <v>7</v>
          </cell>
          <cell r="C127" t="str">
            <v>ЗАКАРПАТСЬКА ОБЛАСТЬ</v>
          </cell>
          <cell r="D127">
            <v>22079373</v>
          </cell>
          <cell r="E127" t="str">
            <v>СПIЛЬНЕ УКРАЄНСЬКО-АМЕРИКАНСЬКО-РОСIЙСЬКЕ ПIДПРИЄМСТВО У ФОРМI ТОВАРИСТВА З ОБМЕЖЕНОЮ ВIДПОВIДАЛЬНIСТЮ "АЙСБЕРГ"</v>
          </cell>
          <cell r="F127">
            <v>4877.9365600000001</v>
          </cell>
          <cell r="G127">
            <v>5646.1070399999999</v>
          </cell>
          <cell r="H127">
            <v>5516.4258499999996</v>
          </cell>
          <cell r="I127">
            <v>5916.0513199999996</v>
          </cell>
          <cell r="J127">
            <v>269.94427999999999</v>
          </cell>
          <cell r="K127">
            <v>0</v>
          </cell>
          <cell r="L127">
            <v>0</v>
          </cell>
          <cell r="M127">
            <v>635.20038</v>
          </cell>
          <cell r="N127">
            <v>635.20038</v>
          </cell>
        </row>
        <row r="128">
          <cell r="B128">
            <v>7</v>
          </cell>
          <cell r="C128" t="str">
            <v>ЗАКАРПАТСЬКА ОБЛАСТЬ</v>
          </cell>
          <cell r="D128">
            <v>22111964</v>
          </cell>
          <cell r="E128" t="str">
            <v>ЗАКАРПАТСЬКА ФIЛIЯ ЗАКРИТОГО АКЦIОНЕРНОГО ТОВАРИСТВА "УКРАЇНСЬКИЙ МОБIЛЬНИЙ ЗВ'ЯЗОК"</v>
          </cell>
          <cell r="F128">
            <v>4103.87</v>
          </cell>
          <cell r="G128">
            <v>4103.87</v>
          </cell>
          <cell r="H128">
            <v>4254.2179999999998</v>
          </cell>
          <cell r="I128">
            <v>4254.2179999999998</v>
          </cell>
          <cell r="J128">
            <v>150.34800000000001</v>
          </cell>
          <cell r="K128">
            <v>0</v>
          </cell>
          <cell r="L128">
            <v>0</v>
          </cell>
          <cell r="M128">
            <v>5.994E-2</v>
          </cell>
          <cell r="N128">
            <v>0</v>
          </cell>
        </row>
        <row r="129">
          <cell r="B129">
            <v>7</v>
          </cell>
          <cell r="C129" t="str">
            <v>ЗАКАРПАТСЬКА ОБЛАСТЬ</v>
          </cell>
          <cell r="D129">
            <v>2649977</v>
          </cell>
          <cell r="E129" t="str">
            <v>ДОЧIРНЄ ПIДПРИЄМСТВО САНАТОРIЙ "СОНЯЧНЕ ЗАКАРПАТТЯ" ЗАТ ЛIКУВАЛЬНО-ОЗДОРОВЧИХ ЗАКЛАДIВ ПРОФ "УКРПРОФОЗДОРОВНИЦЯ</v>
          </cell>
          <cell r="F129">
            <v>2993.4677999999999</v>
          </cell>
          <cell r="G129">
            <v>2998.78431</v>
          </cell>
          <cell r="H129">
            <v>3757.4848099999999</v>
          </cell>
          <cell r="I129">
            <v>3968.8976699999998</v>
          </cell>
          <cell r="J129">
            <v>970.11335999999994</v>
          </cell>
          <cell r="K129">
            <v>0</v>
          </cell>
          <cell r="L129">
            <v>-8.9169999999999999E-2</v>
          </cell>
          <cell r="M129">
            <v>225.95307</v>
          </cell>
          <cell r="N129">
            <v>211.32301000000001</v>
          </cell>
        </row>
        <row r="130">
          <cell r="B130">
            <v>7</v>
          </cell>
          <cell r="C130" t="str">
            <v>ЗАКАРПАТСЬКА ОБЛАСТЬ</v>
          </cell>
          <cell r="D130">
            <v>5528259</v>
          </cell>
          <cell r="E130" t="str">
            <v>ВIДКРИТЕ АКЦIОНЕРНЕ ТОВАРИСТВО "ПЛОДООВОЧ"</v>
          </cell>
          <cell r="F130">
            <v>863.35383999999999</v>
          </cell>
          <cell r="G130">
            <v>741.55488000000003</v>
          </cell>
          <cell r="H130">
            <v>2302.76962</v>
          </cell>
          <cell r="I130">
            <v>3541.8868699999998</v>
          </cell>
          <cell r="J130">
            <v>2800.3319900000001</v>
          </cell>
          <cell r="K130">
            <v>0</v>
          </cell>
          <cell r="L130">
            <v>0</v>
          </cell>
          <cell r="M130">
            <v>751.02468999999996</v>
          </cell>
          <cell r="N130">
            <v>738.39215999999999</v>
          </cell>
        </row>
        <row r="131">
          <cell r="B131">
            <v>7</v>
          </cell>
          <cell r="C131" t="str">
            <v>ЗАКАРПАТСЬКА ОБЛАСТЬ</v>
          </cell>
          <cell r="D131">
            <v>20455240</v>
          </cell>
          <cell r="E131" t="str">
            <v>ПРИВАТНЕ ПIДПРИЄМСТВО "КАРНIКА"</v>
          </cell>
          <cell r="F131">
            <v>2392.0141699999999</v>
          </cell>
          <cell r="G131">
            <v>2352.6611699999999</v>
          </cell>
          <cell r="H131">
            <v>2906.2477899999999</v>
          </cell>
          <cell r="I131">
            <v>3363.0677900000001</v>
          </cell>
          <cell r="J131">
            <v>1010.40662</v>
          </cell>
          <cell r="K131">
            <v>0</v>
          </cell>
          <cell r="L131">
            <v>0</v>
          </cell>
          <cell r="M131">
            <v>456.82215000000002</v>
          </cell>
          <cell r="N131">
            <v>456.82</v>
          </cell>
        </row>
        <row r="132">
          <cell r="B132">
            <v>7</v>
          </cell>
          <cell r="C132" t="str">
            <v>ЗАКАРПАТСЬКА ОБЛАСТЬ</v>
          </cell>
          <cell r="D132">
            <v>22083669</v>
          </cell>
          <cell r="E132" t="str">
            <v>ТОВАРИСТВО З ОБМЕЖЕНОЮ ВIДПОВIДАЛЬНIСТЮ "УНIВЕРСАЛ-М"</v>
          </cell>
          <cell r="F132">
            <v>2286.8150799999999</v>
          </cell>
          <cell r="G132">
            <v>2390.6939400000001</v>
          </cell>
          <cell r="H132">
            <v>2464.8906299999999</v>
          </cell>
          <cell r="I132">
            <v>2786.9076300000002</v>
          </cell>
          <cell r="J132">
            <v>396.21368999999999</v>
          </cell>
          <cell r="K132">
            <v>0</v>
          </cell>
          <cell r="L132">
            <v>0</v>
          </cell>
          <cell r="M132">
            <v>427.17406</v>
          </cell>
          <cell r="N132">
            <v>322.017</v>
          </cell>
        </row>
        <row r="133">
          <cell r="B133">
            <v>7</v>
          </cell>
          <cell r="C133" t="str">
            <v>ЗАКАРПАТСЬКА ОБЛАСТЬ</v>
          </cell>
          <cell r="D133">
            <v>1037092</v>
          </cell>
          <cell r="E133" t="str">
            <v>ВIДКРИТЕ АКЦIОНЕРНЕ ТОВАРИСТВО "ВИНОГРАДIВСЬКА ПЕРЕСУВНА МЕХАНIЗОВАНА КОЛОНА №78"</v>
          </cell>
          <cell r="F133">
            <v>2018.9525699999999</v>
          </cell>
          <cell r="G133">
            <v>2191.8226199999999</v>
          </cell>
          <cell r="H133">
            <v>2427.1972599999999</v>
          </cell>
          <cell r="I133">
            <v>2686.0823</v>
          </cell>
          <cell r="J133">
            <v>494.25968</v>
          </cell>
          <cell r="K133">
            <v>0</v>
          </cell>
          <cell r="L133">
            <v>0</v>
          </cell>
          <cell r="M133">
            <v>434.05826999999999</v>
          </cell>
          <cell r="N133">
            <v>258.88467000000003</v>
          </cell>
        </row>
        <row r="134">
          <cell r="B134">
            <v>7</v>
          </cell>
          <cell r="C134" t="str">
            <v>ЗАКАРПАТСЬКА ОБЛАСТЬ</v>
          </cell>
          <cell r="D134">
            <v>30104493</v>
          </cell>
          <cell r="E134" t="str">
            <v>ТОВАРИСТВО З ОБМЕЖЕНОЮ ВIДПОВIДАЛЬНIСТЮ "ЗАВОД "КОНВЕКТОР"</v>
          </cell>
          <cell r="F134">
            <v>2052.7278099999999</v>
          </cell>
          <cell r="G134">
            <v>2052.7271000000001</v>
          </cell>
          <cell r="H134">
            <v>2307.6967</v>
          </cell>
          <cell r="I134">
            <v>2578.2147</v>
          </cell>
          <cell r="J134">
            <v>525.48760000000004</v>
          </cell>
          <cell r="K134">
            <v>0</v>
          </cell>
          <cell r="L134">
            <v>0</v>
          </cell>
          <cell r="M134">
            <v>270.51870000000002</v>
          </cell>
          <cell r="N134">
            <v>270.51799999999997</v>
          </cell>
        </row>
        <row r="135">
          <cell r="B135">
            <v>7</v>
          </cell>
          <cell r="C135" t="str">
            <v>ЗАКАРПАТСЬКА ОБЛАСТЬ</v>
          </cell>
          <cell r="D135">
            <v>371512</v>
          </cell>
          <cell r="E135" t="str">
            <v>ВIДКРИТЕ АКЦIОНЕРНЕ ТОВАРИСТВО "СВАЛЯВСЬКI МIНЕРАЛЬНI ВОДИ"</v>
          </cell>
          <cell r="F135">
            <v>1709.52037</v>
          </cell>
          <cell r="G135">
            <v>1677.2774899999999</v>
          </cell>
          <cell r="H135">
            <v>2230.28863</v>
          </cell>
          <cell r="I135">
            <v>2429.66374</v>
          </cell>
          <cell r="J135">
            <v>752.38625000000002</v>
          </cell>
          <cell r="K135">
            <v>0</v>
          </cell>
          <cell r="L135">
            <v>0</v>
          </cell>
          <cell r="M135">
            <v>204.88930999999999</v>
          </cell>
          <cell r="N135">
            <v>199.37499</v>
          </cell>
        </row>
        <row r="136">
          <cell r="B136">
            <v>7</v>
          </cell>
          <cell r="C136" t="str">
            <v>ЗАКАРПАТСЬКА ОБЛАСТЬ</v>
          </cell>
          <cell r="D136">
            <v>453256</v>
          </cell>
          <cell r="E136" t="str">
            <v>ВIДКРИТЕ АКЦIОНЕРНЕ ТОВАРИСТВО "УЖГОРОДМОЛОКО"</v>
          </cell>
          <cell r="F136">
            <v>4.4103599999999998</v>
          </cell>
          <cell r="G136">
            <v>5.8125600000000004</v>
          </cell>
          <cell r="H136">
            <v>2361.2469299999998</v>
          </cell>
          <cell r="I136">
            <v>2397.1907900000001</v>
          </cell>
          <cell r="J136">
            <v>2391.3782299999998</v>
          </cell>
          <cell r="K136">
            <v>0</v>
          </cell>
          <cell r="L136">
            <v>0</v>
          </cell>
          <cell r="M136">
            <v>29.487860000000001</v>
          </cell>
          <cell r="N136">
            <v>28.556339999999999</v>
          </cell>
        </row>
        <row r="137">
          <cell r="B137">
            <v>7</v>
          </cell>
          <cell r="C137" t="str">
            <v>ЗАКАРПАТСЬКА ОБЛАСТЬ</v>
          </cell>
          <cell r="D137">
            <v>22073637</v>
          </cell>
          <cell r="E137" t="str">
            <v>УКРАЄНСЬКО-АВСТРIЙСЬКЕ ПIДПРИЄМСТВО З IНОЗЕМНИМИ IНВЕСТИЦIЯМИ У ФОРМI ТОВАРИСТВА З ОБМЕЖЕНОЮ ВIДПОВIДАЛЬНIСТЮ " ФIШЕР-МУКАЧЕВО"</v>
          </cell>
          <cell r="F137">
            <v>-1691.9463000000001</v>
          </cell>
          <cell r="G137">
            <v>-5631.9578000000001</v>
          </cell>
          <cell r="H137">
            <v>-1323.1686</v>
          </cell>
          <cell r="I137">
            <v>2256.65697</v>
          </cell>
          <cell r="J137">
            <v>7888.61481</v>
          </cell>
          <cell r="K137">
            <v>0</v>
          </cell>
          <cell r="L137">
            <v>0</v>
          </cell>
          <cell r="M137">
            <v>4579.5254999999997</v>
          </cell>
          <cell r="N137">
            <v>3627.8957399999999</v>
          </cell>
        </row>
        <row r="138">
          <cell r="B138">
            <v>7</v>
          </cell>
          <cell r="C138" t="str">
            <v>ЗАКАРПАТСЬКА ОБЛАСТЬ</v>
          </cell>
          <cell r="D138">
            <v>31326993</v>
          </cell>
          <cell r="E138" t="str">
            <v>ТОВАРИСТВО З ОБМЕЖЕНОЮ ВIДПОВIДАЛЬНIСТЮ " ЗАКАРПАТСЬКА ПРОДОВОЛЬЧА ГРУПА "</v>
          </cell>
          <cell r="F138">
            <v>1771.7058199999999</v>
          </cell>
          <cell r="G138">
            <v>1881.2070200000001</v>
          </cell>
          <cell r="H138">
            <v>1764.3357900000001</v>
          </cell>
          <cell r="I138">
            <v>2208.8147899999999</v>
          </cell>
          <cell r="J138">
            <v>327.60777000000002</v>
          </cell>
          <cell r="K138">
            <v>0</v>
          </cell>
          <cell r="L138">
            <v>0</v>
          </cell>
          <cell r="M138">
            <v>128.20571000000001</v>
          </cell>
          <cell r="N138">
            <v>66.484700000000004</v>
          </cell>
        </row>
        <row r="139">
          <cell r="B139">
            <v>7</v>
          </cell>
          <cell r="C139" t="str">
            <v>ЗАКАРПАТСЬКА ОБЛАСТЬ</v>
          </cell>
          <cell r="D139">
            <v>26530474</v>
          </cell>
          <cell r="E139" t="str">
            <v>ФIЛIЯ АКЦIОНЕРНОГО КОМЕРЦIЙНОГО БАНКУ "РАЙФФАЙЗЕНБАНК УКРАЇНА" В М.УЖГОРОДI</v>
          </cell>
          <cell r="F139">
            <v>225.34377000000001</v>
          </cell>
          <cell r="G139">
            <v>225.34616</v>
          </cell>
          <cell r="H139">
            <v>1989.6287</v>
          </cell>
          <cell r="I139">
            <v>1989.62643</v>
          </cell>
          <cell r="J139">
            <v>1764.28027</v>
          </cell>
          <cell r="K139">
            <v>0</v>
          </cell>
          <cell r="L139">
            <v>0</v>
          </cell>
          <cell r="M139">
            <v>1.2E-4</v>
          </cell>
          <cell r="N139">
            <v>-2.2699999999999999E-3</v>
          </cell>
        </row>
        <row r="140">
          <cell r="B140">
            <v>7</v>
          </cell>
          <cell r="C140" t="str">
            <v>ЗАКАРПАТСЬКА ОБЛАСТЬ</v>
          </cell>
          <cell r="D140">
            <v>8596883</v>
          </cell>
          <cell r="E140" t="str">
            <v>ВIДДIЛ ДЕРЖАВНОЇ СЛУЖБИ ОХОРОНИ ПРИ УМВС УКРАЇНИ В ЗАКАРПАТСЬКIЙ ОБЛАСТI</v>
          </cell>
          <cell r="F140">
            <v>1771.9856400000001</v>
          </cell>
          <cell r="G140">
            <v>1771.9856400000001</v>
          </cell>
          <cell r="H140">
            <v>1811.55171</v>
          </cell>
          <cell r="I140">
            <v>1977.3542</v>
          </cell>
          <cell r="J140">
            <v>205.36856</v>
          </cell>
          <cell r="K140">
            <v>0</v>
          </cell>
          <cell r="L140">
            <v>0</v>
          </cell>
          <cell r="M140">
            <v>171.24091999999999</v>
          </cell>
          <cell r="N140">
            <v>165.80249000000001</v>
          </cell>
        </row>
        <row r="141">
          <cell r="B141">
            <v>7</v>
          </cell>
          <cell r="C141" t="str">
            <v>ЗАКАРПАТСЬКА ОБЛАСТЬ</v>
          </cell>
          <cell r="D141">
            <v>30953330</v>
          </cell>
          <cell r="E141" t="str">
            <v>ТОВАРИСТВО З ОБМЕЖЕНОЮ ВIДПОВIДАЛЬНIСТЮ "НIДАН+"</v>
          </cell>
          <cell r="F141">
            <v>-299.54286000000002</v>
          </cell>
          <cell r="G141">
            <v>-401.72421000000003</v>
          </cell>
          <cell r="H141">
            <v>2023.2936500000001</v>
          </cell>
          <cell r="I141">
            <v>1974.1316999999999</v>
          </cell>
          <cell r="J141">
            <v>2375.8559100000002</v>
          </cell>
          <cell r="K141">
            <v>0</v>
          </cell>
          <cell r="L141">
            <v>0</v>
          </cell>
          <cell r="M141">
            <v>504.97761000000003</v>
          </cell>
          <cell r="N141">
            <v>504.97761000000003</v>
          </cell>
        </row>
        <row r="142">
          <cell r="B142">
            <v>8</v>
          </cell>
          <cell r="C142" t="str">
            <v>ЗАПОРIЗЬКА ОБЛАСТЬ</v>
          </cell>
          <cell r="D142">
            <v>32096432</v>
          </cell>
          <cell r="E142" t="str">
            <v>ДОЧIРНЄ ПIДПРИЄМСТВО "IМIДЖ ХОЛДИНГ" АКЦIОНЕРНОЄ КОМПАНIЄ "IМIДЖ ХОЛДИНГ АПС"</v>
          </cell>
          <cell r="F142">
            <v>165024.84400000001</v>
          </cell>
          <cell r="G142">
            <v>260837.383</v>
          </cell>
          <cell r="H142">
            <v>437067.27100000001</v>
          </cell>
          <cell r="I142">
            <v>555397.696</v>
          </cell>
          <cell r="J142">
            <v>294560.31300000002</v>
          </cell>
          <cell r="K142">
            <v>0</v>
          </cell>
          <cell r="L142">
            <v>-2829.0702999999999</v>
          </cell>
          <cell r="M142">
            <v>230456.96799999999</v>
          </cell>
          <cell r="N142">
            <v>115040.817</v>
          </cell>
        </row>
        <row r="143">
          <cell r="B143">
            <v>8</v>
          </cell>
          <cell r="C143" t="str">
            <v>ЗАПОРIЗЬКА ОБЛАСТЬ</v>
          </cell>
          <cell r="D143">
            <v>25480917</v>
          </cell>
          <cell r="E143" t="str">
            <v>ЗАКРИТЕ АКЦIОНЕРНЕ ТОВАРИСТВО З IНОЗЕМНОЮ IНВЕСТИЦIЄЮ "ЗАПОРIЗЬКИЙ АВТОМОБIЛЕБУДIВНИЙ ЗАВОД"</v>
          </cell>
          <cell r="F143">
            <v>253165.266</v>
          </cell>
          <cell r="G143">
            <v>202285.82699999999</v>
          </cell>
          <cell r="H143">
            <v>296507.01500000001</v>
          </cell>
          <cell r="I143">
            <v>304788.78700000001</v>
          </cell>
          <cell r="J143">
            <v>102502.959</v>
          </cell>
          <cell r="K143">
            <v>0</v>
          </cell>
          <cell r="L143">
            <v>0</v>
          </cell>
          <cell r="M143">
            <v>8308.8997299999992</v>
          </cell>
          <cell r="N143">
            <v>8279.5994599999995</v>
          </cell>
        </row>
        <row r="144">
          <cell r="B144">
            <v>8</v>
          </cell>
          <cell r="C144" t="str">
            <v>ЗАПОРIЗЬКА ОБЛАСТЬ</v>
          </cell>
          <cell r="D144">
            <v>130872</v>
          </cell>
          <cell r="E144" t="str">
            <v>ВIДКРИТЕ АКЦIОНЕРНЕ ТОВАРИСТВО "ДНIПРОЕНЕРГО"</v>
          </cell>
          <cell r="F144">
            <v>266738.17300000001</v>
          </cell>
          <cell r="G144">
            <v>278682.679</v>
          </cell>
          <cell r="H144">
            <v>206539.859</v>
          </cell>
          <cell r="I144">
            <v>218911.859</v>
          </cell>
          <cell r="J144">
            <v>-59770.821000000004</v>
          </cell>
          <cell r="K144">
            <v>0</v>
          </cell>
          <cell r="L144">
            <v>-364.38900999999998</v>
          </cell>
          <cell r="M144">
            <v>8840.7079200000007</v>
          </cell>
          <cell r="N144">
            <v>8840.70759</v>
          </cell>
        </row>
        <row r="145">
          <cell r="B145">
            <v>8</v>
          </cell>
          <cell r="C145" t="str">
            <v>ЗАПОРIЗЬКА ОБЛАСТЬ</v>
          </cell>
          <cell r="D145">
            <v>194731</v>
          </cell>
          <cell r="E145" t="str">
            <v>КАЗЕННЕ ПIДПРИЄМСТВО "ЗАПОРIЗЬКИЙ ТИТАНО-МАГНIЄВИЙ КОМБIНАТ"</v>
          </cell>
          <cell r="F145">
            <v>80188.746199999994</v>
          </cell>
          <cell r="G145">
            <v>80658.745999999999</v>
          </cell>
          <cell r="H145">
            <v>162382.29999999999</v>
          </cell>
          <cell r="I145">
            <v>169828.81599999999</v>
          </cell>
          <cell r="J145">
            <v>89170.069699999993</v>
          </cell>
          <cell r="K145">
            <v>0</v>
          </cell>
          <cell r="L145">
            <v>0</v>
          </cell>
          <cell r="M145">
            <v>11648.773300000001</v>
          </cell>
          <cell r="N145">
            <v>7446.3915399999996</v>
          </cell>
        </row>
        <row r="146">
          <cell r="B146">
            <v>8</v>
          </cell>
          <cell r="C146" t="str">
            <v>ЗАПОРIЗЬКА ОБЛАСТЬ</v>
          </cell>
          <cell r="D146">
            <v>377511</v>
          </cell>
          <cell r="E146" t="str">
            <v>ВIДКРИТЕ АКЦIОНЕРНЕ ТОВАРИСТВО ПИВО-БЕЗАЛКОГОЛЬНИЙ КОМБIНАТ "СЛАВУТИЧ"</v>
          </cell>
          <cell r="F146">
            <v>129125.33500000001</v>
          </cell>
          <cell r="G146">
            <v>127688.924</v>
          </cell>
          <cell r="H146">
            <v>115528.97</v>
          </cell>
          <cell r="I146">
            <v>115853.065</v>
          </cell>
          <cell r="J146">
            <v>-11835.859</v>
          </cell>
          <cell r="K146">
            <v>0</v>
          </cell>
          <cell r="L146">
            <v>0</v>
          </cell>
          <cell r="M146">
            <v>507.86500999999998</v>
          </cell>
          <cell r="N146">
            <v>290.36590000000001</v>
          </cell>
        </row>
        <row r="147">
          <cell r="B147">
            <v>8</v>
          </cell>
          <cell r="C147" t="str">
            <v>ЗАПОРIЗЬКА ОБЛАСТЬ</v>
          </cell>
          <cell r="D147">
            <v>19355964</v>
          </cell>
          <cell r="E147" t="str">
            <v>ВIДОКРЕМЛЕНИЙ ПIДРОЗДIЛ "ЗАПОРIЗЬКА АТОМНА ЕЛЕКТРИЧНА СТАНЦIЯ " ДЕРЖАВНОГО ПIДПРИЄМСТВА "НАЦIОНАЛЬНА АТОМНА ЕНЕРГОГЕНЕРУЮЧА КОМПАНIЯ "ЕНЕРГОАТОМ"</v>
          </cell>
          <cell r="F147">
            <v>60179.949099999998</v>
          </cell>
          <cell r="G147">
            <v>97105.2261</v>
          </cell>
          <cell r="H147">
            <v>145847.58199999999</v>
          </cell>
          <cell r="I147">
            <v>102702.348</v>
          </cell>
          <cell r="J147">
            <v>5597.1218200000003</v>
          </cell>
          <cell r="K147">
            <v>0</v>
          </cell>
          <cell r="L147">
            <v>-17521.933000000001</v>
          </cell>
          <cell r="M147">
            <v>1401.1740500000001</v>
          </cell>
          <cell r="N147">
            <v>-60694.902000000002</v>
          </cell>
        </row>
        <row r="148">
          <cell r="B148">
            <v>8</v>
          </cell>
          <cell r="C148" t="str">
            <v>ЗАПОРIЗЬКА ОБЛАСТЬ</v>
          </cell>
          <cell r="D148">
            <v>191224</v>
          </cell>
          <cell r="E148" t="str">
            <v>ВIДКРИТЕ АКЦIОНЕРНЕ ТОВАРИСТВО "ЗАПОРОЖКОКС"</v>
          </cell>
          <cell r="F148">
            <v>95307.209499999997</v>
          </cell>
          <cell r="G148">
            <v>92529.313899999994</v>
          </cell>
          <cell r="H148">
            <v>71387.785699999993</v>
          </cell>
          <cell r="I148">
            <v>89338.612399999998</v>
          </cell>
          <cell r="J148">
            <v>-3190.7015999999999</v>
          </cell>
          <cell r="K148">
            <v>0</v>
          </cell>
          <cell r="L148">
            <v>-2859.2903999999999</v>
          </cell>
          <cell r="M148">
            <v>15206.828799999999</v>
          </cell>
          <cell r="N148">
            <v>15090.438</v>
          </cell>
        </row>
        <row r="149">
          <cell r="B149">
            <v>8</v>
          </cell>
          <cell r="C149" t="str">
            <v>ЗАПОРIЗЬКА ОБЛАСТЬ</v>
          </cell>
          <cell r="D149">
            <v>194122</v>
          </cell>
          <cell r="E149" t="str">
            <v>ВIДКРИТЕ АКЦIОНЕРНЕ ТОВАРИСТВО "ЗАПОРIЗЬКИЙ ВИРОБНИЧИЙ АЛЮМIНIЄВИЙ КОМБIНАТ"</v>
          </cell>
          <cell r="F149">
            <v>-472.38247000000001</v>
          </cell>
          <cell r="G149">
            <v>34120.271000000001</v>
          </cell>
          <cell r="H149">
            <v>9840.8368699999992</v>
          </cell>
          <cell r="I149">
            <v>42172.3462</v>
          </cell>
          <cell r="J149">
            <v>8052.0752700000003</v>
          </cell>
          <cell r="K149">
            <v>0</v>
          </cell>
          <cell r="L149">
            <v>0</v>
          </cell>
          <cell r="M149">
            <v>80963.746100000004</v>
          </cell>
          <cell r="N149">
            <v>32313.894700000001</v>
          </cell>
        </row>
        <row r="150">
          <cell r="B150">
            <v>8</v>
          </cell>
          <cell r="C150" t="str">
            <v>ЗАПОРIЗЬКА ОБЛАСТЬ</v>
          </cell>
          <cell r="D150">
            <v>130926</v>
          </cell>
          <cell r="E150" t="str">
            <v>ВIДКРИТЕ АКЦIОНЕРНЕ ТОВАРИСТВО "ЗАПОРIЖЖЯОБЛЕНЕРГО"</v>
          </cell>
          <cell r="F150">
            <v>46063.197899999999</v>
          </cell>
          <cell r="G150">
            <v>43675.812599999997</v>
          </cell>
          <cell r="H150">
            <v>28538.5262</v>
          </cell>
          <cell r="I150">
            <v>32538.990399999999</v>
          </cell>
          <cell r="J150">
            <v>-11136.822</v>
          </cell>
          <cell r="K150">
            <v>1005.85384</v>
          </cell>
          <cell r="L150">
            <v>-1476.8625999999999</v>
          </cell>
          <cell r="M150">
            <v>2579.3069799999998</v>
          </cell>
          <cell r="N150">
            <v>2504.8777500000001</v>
          </cell>
        </row>
        <row r="151">
          <cell r="B151">
            <v>8</v>
          </cell>
          <cell r="C151" t="str">
            <v>ЗАПОРIЗЬКА ОБЛАСТЬ</v>
          </cell>
          <cell r="D151">
            <v>32028053</v>
          </cell>
          <cell r="E151" t="str">
            <v>ТОВАРИСТВО З ОБМЕЖЕНОЮ ВIДПОВIДАЛЬНIСТЮ "ЦЕНТРОСТАЛЬ"</v>
          </cell>
          <cell r="F151">
            <v>9058.2819999999992</v>
          </cell>
          <cell r="G151">
            <v>9397.7819999999992</v>
          </cell>
          <cell r="H151">
            <v>28872.377199999999</v>
          </cell>
          <cell r="I151">
            <v>30939.687999999998</v>
          </cell>
          <cell r="J151">
            <v>21541.905999999999</v>
          </cell>
          <cell r="K151">
            <v>0</v>
          </cell>
          <cell r="L151">
            <v>0</v>
          </cell>
          <cell r="M151">
            <v>2407.6067899999998</v>
          </cell>
          <cell r="N151">
            <v>2067.31079</v>
          </cell>
        </row>
        <row r="152">
          <cell r="B152">
            <v>8</v>
          </cell>
          <cell r="C152" t="str">
            <v>ЗАПОРIЗЬКА ОБЛАСТЬ</v>
          </cell>
          <cell r="D152">
            <v>32116212</v>
          </cell>
          <cell r="E152" t="str">
            <v>ТОВАРИСТВО З ОБМЕЖЕНОЮ ВIДПОВIДАЛЬНIСТЮ "ЗАРС"</v>
          </cell>
          <cell r="F152">
            <v>86518.215200000006</v>
          </cell>
          <cell r="G152">
            <v>101384.557</v>
          </cell>
          <cell r="H152">
            <v>29942.111199999999</v>
          </cell>
          <cell r="I152">
            <v>28913.268800000002</v>
          </cell>
          <cell r="J152">
            <v>-72471.288</v>
          </cell>
          <cell r="K152">
            <v>0</v>
          </cell>
          <cell r="L152">
            <v>0</v>
          </cell>
          <cell r="M152">
            <v>1131.7102600000001</v>
          </cell>
          <cell r="N152">
            <v>-1028.8424</v>
          </cell>
        </row>
        <row r="153">
          <cell r="B153">
            <v>8</v>
          </cell>
          <cell r="C153" t="str">
            <v>ЗАПОРIЗЬКА ОБЛАСТЬ</v>
          </cell>
          <cell r="D153">
            <v>186536</v>
          </cell>
          <cell r="E153" t="str">
            <v>ВIДКРИТЕ АКЦIОНЕРНЕ ТОВАРИСТВО "ЕЛЕКТРОМЕТАЛУРГIЙНИЙ ЗАВОД "ДНIПРОСПЕЦСТАЛЬ" IМ. А.М.КУЗЬМIНА"</v>
          </cell>
          <cell r="F153">
            <v>13036.246999999999</v>
          </cell>
          <cell r="G153">
            <v>3030.99539</v>
          </cell>
          <cell r="H153">
            <v>-11435.153</v>
          </cell>
          <cell r="I153">
            <v>24413.8622</v>
          </cell>
          <cell r="J153">
            <v>21382.8668</v>
          </cell>
          <cell r="K153">
            <v>0</v>
          </cell>
          <cell r="L153">
            <v>0</v>
          </cell>
          <cell r="M153">
            <v>54995.864800000003</v>
          </cell>
          <cell r="N153">
            <v>35805.151299999998</v>
          </cell>
        </row>
        <row r="154">
          <cell r="B154">
            <v>8</v>
          </cell>
          <cell r="C154" t="str">
            <v>ЗАПОРIЗЬКА ОБЛАСТЬ</v>
          </cell>
          <cell r="D154">
            <v>191885</v>
          </cell>
          <cell r="E154" t="str">
            <v>ВIДКРИТЕ АКЦIОНЕРНЕ ТОВАРИСТВО "ЗАПОРIЖВОГНЕТРИВ"</v>
          </cell>
          <cell r="F154">
            <v>9852.2865700000002</v>
          </cell>
          <cell r="G154">
            <v>11289.091</v>
          </cell>
          <cell r="H154">
            <v>24354.793300000001</v>
          </cell>
          <cell r="I154">
            <v>22690.691800000001</v>
          </cell>
          <cell r="J154">
            <v>11401.6008</v>
          </cell>
          <cell r="K154">
            <v>0</v>
          </cell>
          <cell r="L154">
            <v>0</v>
          </cell>
          <cell r="M154">
            <v>13.66977</v>
          </cell>
          <cell r="N154">
            <v>-1664.4565</v>
          </cell>
        </row>
        <row r="155">
          <cell r="B155">
            <v>8</v>
          </cell>
          <cell r="C155" t="str">
            <v>ЗАПОРIЗЬКА ОБЛАСТЬ</v>
          </cell>
          <cell r="D155">
            <v>130889</v>
          </cell>
          <cell r="E155" t="str">
            <v>ФIЛIЯ "ДНIПРОВСЬКА ГЕС" ВIДКРИТОГО АКЦIОНЕРНОГО ТОВАРИСТВА "УКРГIДРОЕНЕРГО"</v>
          </cell>
          <cell r="F155">
            <v>15571.1909</v>
          </cell>
          <cell r="G155">
            <v>15550.3153</v>
          </cell>
          <cell r="H155">
            <v>22223.3514</v>
          </cell>
          <cell r="I155">
            <v>21401.4781</v>
          </cell>
          <cell r="J155">
            <v>5851.1628499999997</v>
          </cell>
          <cell r="K155">
            <v>0</v>
          </cell>
          <cell r="L155">
            <v>0</v>
          </cell>
          <cell r="M155">
            <v>19.702179999999998</v>
          </cell>
          <cell r="N155">
            <v>-821.87323000000004</v>
          </cell>
        </row>
        <row r="156">
          <cell r="B156">
            <v>8</v>
          </cell>
          <cell r="C156" t="str">
            <v>ЗАПОРIЗЬКА ОБЛАСТЬ</v>
          </cell>
          <cell r="D156">
            <v>1056273</v>
          </cell>
          <cell r="E156" t="str">
            <v>ВIДКРИТЕ АКЦIОНЕРНЕ ТОВАРИСТВО "ЗАПОРIЗЬКИЙ ЕЛЕКТРОВОЗОРЕМОНТНИЙ ЗАВОД"</v>
          </cell>
          <cell r="F156">
            <v>13382.917799999999</v>
          </cell>
          <cell r="G156">
            <v>13385.451999999999</v>
          </cell>
          <cell r="H156">
            <v>16920.836899999998</v>
          </cell>
          <cell r="I156">
            <v>18500.3387</v>
          </cell>
          <cell r="J156">
            <v>5114.8867700000001</v>
          </cell>
          <cell r="K156">
            <v>0</v>
          </cell>
          <cell r="L156">
            <v>0</v>
          </cell>
          <cell r="M156">
            <v>1600.86123</v>
          </cell>
          <cell r="N156">
            <v>1579.5018399999999</v>
          </cell>
        </row>
        <row r="157">
          <cell r="B157">
            <v>8</v>
          </cell>
          <cell r="C157" t="str">
            <v>ЗАПОРIЗЬКА ОБЛАСТЬ</v>
          </cell>
          <cell r="D157">
            <v>4851255</v>
          </cell>
          <cell r="E157" t="str">
            <v>ВIДКРИТЕ АКЦIОНЕРНЕ ТОВАРИСТВО "БУДIВЕЛЬНО-МОНТАЖНЕ УПРАВЛIННЯ "ЗАПОРIЖСТАЛЬБУД-1"</v>
          </cell>
          <cell r="F157">
            <v>12482.1283</v>
          </cell>
          <cell r="G157">
            <v>12482.144</v>
          </cell>
          <cell r="H157">
            <v>16867.780200000001</v>
          </cell>
          <cell r="I157">
            <v>18059.263800000001</v>
          </cell>
          <cell r="J157">
            <v>5577.1197199999997</v>
          </cell>
          <cell r="K157">
            <v>0</v>
          </cell>
          <cell r="L157">
            <v>0</v>
          </cell>
          <cell r="M157">
            <v>1191.5177000000001</v>
          </cell>
          <cell r="N157">
            <v>1191.4835700000001</v>
          </cell>
        </row>
        <row r="158">
          <cell r="B158">
            <v>8</v>
          </cell>
          <cell r="C158" t="str">
            <v>ЗАПОРIЗЬКА ОБЛАСТЬ</v>
          </cell>
          <cell r="D158">
            <v>3327121</v>
          </cell>
          <cell r="E158" t="str">
            <v>КОМУНАЛЬНЕ ПIДПРИЄМСТВО "ВОДОКАНАЛ"</v>
          </cell>
          <cell r="F158">
            <v>953.60134000000005</v>
          </cell>
          <cell r="G158">
            <v>3997.50326</v>
          </cell>
          <cell r="H158">
            <v>15745.9179</v>
          </cell>
          <cell r="I158">
            <v>14743.0501</v>
          </cell>
          <cell r="J158">
            <v>10745.5468</v>
          </cell>
          <cell r="K158">
            <v>0</v>
          </cell>
          <cell r="L158">
            <v>0</v>
          </cell>
          <cell r="M158">
            <v>1897.48479</v>
          </cell>
          <cell r="N158">
            <v>-1078.2791999999999</v>
          </cell>
        </row>
        <row r="159">
          <cell r="B159">
            <v>8</v>
          </cell>
          <cell r="C159" t="str">
            <v>ЗАПОРIЗЬКА ОБЛАСТЬ</v>
          </cell>
          <cell r="D159">
            <v>14312921</v>
          </cell>
          <cell r="E159" t="str">
            <v>ДЕРЖАВНЕ ПIДПРИЄМСТВО "ЗАПОРIЗЬКЕ МАШИНОБУДIВНЕ КОНСТРУКТОРСЬКЕ БЮРО "ПРОГРЕС" IМЕНI АКАДЕМIКА О.Г.IВЧЕНКА</v>
          </cell>
          <cell r="F159">
            <v>15059.3117</v>
          </cell>
          <cell r="G159">
            <v>12181.5656</v>
          </cell>
          <cell r="H159">
            <v>14492.656999999999</v>
          </cell>
          <cell r="I159">
            <v>14494.5398</v>
          </cell>
          <cell r="J159">
            <v>2312.9741300000001</v>
          </cell>
          <cell r="K159">
            <v>0</v>
          </cell>
          <cell r="L159">
            <v>0</v>
          </cell>
          <cell r="M159">
            <v>4.5453099999999997</v>
          </cell>
          <cell r="N159">
            <v>-21.40428</v>
          </cell>
        </row>
        <row r="160">
          <cell r="B160">
            <v>8</v>
          </cell>
          <cell r="C160" t="str">
            <v>ЗАПОРIЗЬКА ОБЛАСТЬ</v>
          </cell>
          <cell r="D160">
            <v>191218</v>
          </cell>
          <cell r="E160" t="str">
            <v>ПIДПРИЄМСТВО З IНОЗЕМНИМИ IНВЕСТИЦIЯМИ У ФОРМI ЗАКРИТОГО АКЦIОНЕРНОГО ТОВАРИСТВА "ЗАПОРIЗЬКИЙ ЗАЛIЗОРУДНИЙ КОМБIНАТ"</v>
          </cell>
          <cell r="F160">
            <v>22281.628499999999</v>
          </cell>
          <cell r="G160">
            <v>20408.088500000002</v>
          </cell>
          <cell r="H160">
            <v>16164.6474</v>
          </cell>
          <cell r="I160">
            <v>14175.573200000001</v>
          </cell>
          <cell r="J160">
            <v>-6232.5153</v>
          </cell>
          <cell r="K160">
            <v>0</v>
          </cell>
          <cell r="L160">
            <v>0</v>
          </cell>
          <cell r="M160">
            <v>2439.2582400000001</v>
          </cell>
          <cell r="N160">
            <v>-1991.2677000000001</v>
          </cell>
        </row>
        <row r="161">
          <cell r="B161">
            <v>8</v>
          </cell>
          <cell r="C161" t="str">
            <v>ЗАПОРIЗЬКА ОБЛАСТЬ</v>
          </cell>
          <cell r="D161">
            <v>213428</v>
          </cell>
          <cell r="E161" t="str">
            <v>ВIДКРИТЕ АКЦIОНЕРНЕ ТОВАРИСТВО "ЗАПОРIЖТРАНСФОРМАТОР"</v>
          </cell>
          <cell r="F161">
            <v>17083.169600000001</v>
          </cell>
          <cell r="G161">
            <v>16206.113600000001</v>
          </cell>
          <cell r="H161">
            <v>12224.564399999999</v>
          </cell>
          <cell r="I161">
            <v>14045.5062</v>
          </cell>
          <cell r="J161">
            <v>-2160.6073999999999</v>
          </cell>
          <cell r="K161">
            <v>1478.9823200000001</v>
          </cell>
          <cell r="L161">
            <v>1478.9823200000001</v>
          </cell>
          <cell r="M161">
            <v>5654.0320899999997</v>
          </cell>
          <cell r="N161">
            <v>3297.7538800000002</v>
          </cell>
        </row>
        <row r="162">
          <cell r="B162">
            <v>9</v>
          </cell>
          <cell r="C162" t="str">
            <v>IВАНО-ФРАНКIВСЬКА ОБЛАСТЬ</v>
          </cell>
          <cell r="D162">
            <v>152230</v>
          </cell>
          <cell r="E162" t="str">
            <v>ВАТ "НАФТОХIМIК ПРИКАРПАТТЯ"</v>
          </cell>
          <cell r="F162">
            <v>495233.897</v>
          </cell>
          <cell r="G162">
            <v>249553.386</v>
          </cell>
          <cell r="H162">
            <v>42145.111100000002</v>
          </cell>
          <cell r="I162">
            <v>167871.53899999999</v>
          </cell>
          <cell r="J162">
            <v>-81681.846000000005</v>
          </cell>
          <cell r="K162">
            <v>77022.191600000006</v>
          </cell>
          <cell r="L162">
            <v>-208570.56</v>
          </cell>
          <cell r="M162">
            <v>22575.3197</v>
          </cell>
          <cell r="N162">
            <v>-90742.092999999993</v>
          </cell>
        </row>
        <row r="163">
          <cell r="B163">
            <v>9</v>
          </cell>
          <cell r="C163" t="str">
            <v>IВАНО-ФРАНКIВСЬКА ОБЛАСТЬ</v>
          </cell>
          <cell r="D163">
            <v>375409</v>
          </cell>
          <cell r="E163" t="str">
            <v>IВАНО-ФРАНКIВСЬКЕ ОБЛАСНЕ ДЕРЖАВНЕ ОБ'ЄДНАННЯ СПИРТОВОЇ ТА ЛIКЕРО-ГОРIЛЧАНОЇ ПРОМИСЛОВОСТI</v>
          </cell>
          <cell r="F163">
            <v>23258.0769</v>
          </cell>
          <cell r="G163">
            <v>23291.764800000001</v>
          </cell>
          <cell r="H163">
            <v>44954.1564</v>
          </cell>
          <cell r="I163">
            <v>37120.489399999999</v>
          </cell>
          <cell r="J163">
            <v>13828.7246</v>
          </cell>
          <cell r="K163">
            <v>0</v>
          </cell>
          <cell r="L163">
            <v>-13367.985000000001</v>
          </cell>
          <cell r="M163">
            <v>2.8930099999999999</v>
          </cell>
          <cell r="N163">
            <v>2.8919999999999999</v>
          </cell>
        </row>
        <row r="164">
          <cell r="B164">
            <v>9</v>
          </cell>
          <cell r="C164" t="str">
            <v>IВАНО-ФРАНКIВСЬКА ОБЛАСТЬ</v>
          </cell>
          <cell r="D164">
            <v>136490</v>
          </cell>
          <cell r="E164" t="str">
            <v>НАФТОГАЗОВИДОБУВНЕ УПРАВЛIННЯ ВIДКРИТОГО АКЦIОНЕРНОГО ТОВАРИСТВА "УКРНАФТА" "ДОЛИНАНАФТОГАЗ"</v>
          </cell>
          <cell r="F164">
            <v>98651.145099999994</v>
          </cell>
          <cell r="G164">
            <v>97700.165900000007</v>
          </cell>
          <cell r="H164">
            <v>28857.8482</v>
          </cell>
          <cell r="I164">
            <v>32211.3573</v>
          </cell>
          <cell r="J164">
            <v>-65488.809000000001</v>
          </cell>
          <cell r="K164">
            <v>0</v>
          </cell>
          <cell r="L164">
            <v>0</v>
          </cell>
          <cell r="M164">
            <v>4210.8073199999999</v>
          </cell>
          <cell r="N164">
            <v>3353.50738</v>
          </cell>
        </row>
        <row r="165">
          <cell r="B165">
            <v>9</v>
          </cell>
          <cell r="C165" t="str">
            <v>IВАНО-ФРАНКIВСЬКА ОБЛАСТЬ</v>
          </cell>
          <cell r="D165">
            <v>25569563</v>
          </cell>
          <cell r="E165" t="str">
            <v>ТОВАРИСТВО З ОБМЕЖЕНОЮ ВIДПОВIДАЛЬНIСТЮ "КОМПАНIЯ "ПРОМЛАМIНАТ"</v>
          </cell>
          <cell r="F165">
            <v>20945.553199999998</v>
          </cell>
          <cell r="G165">
            <v>16184.6101</v>
          </cell>
          <cell r="H165">
            <v>26280.2392</v>
          </cell>
          <cell r="I165">
            <v>28450.220799999999</v>
          </cell>
          <cell r="J165">
            <v>12265.610699999999</v>
          </cell>
          <cell r="K165">
            <v>0</v>
          </cell>
          <cell r="L165">
            <v>0</v>
          </cell>
          <cell r="M165">
            <v>2170.90951</v>
          </cell>
          <cell r="N165">
            <v>2169.4750399999998</v>
          </cell>
        </row>
        <row r="166">
          <cell r="B166">
            <v>9</v>
          </cell>
          <cell r="C166" t="str">
            <v>IВАНО-ФРАНКIВСЬКА ОБЛАСТЬ</v>
          </cell>
          <cell r="D166">
            <v>131541</v>
          </cell>
          <cell r="E166" t="str">
            <v>БУРШТИНСЬКА ТЕПЛОВА ЕЛЕКТРИЧНА СТАНЦIЯ</v>
          </cell>
          <cell r="F166">
            <v>6541.3840700000001</v>
          </cell>
          <cell r="G166">
            <v>8419.4616600000008</v>
          </cell>
          <cell r="H166">
            <v>26483.576400000002</v>
          </cell>
          <cell r="I166">
            <v>22064.194</v>
          </cell>
          <cell r="J166">
            <v>13644.7323</v>
          </cell>
          <cell r="K166">
            <v>10583.1623</v>
          </cell>
          <cell r="L166">
            <v>5036.6070499999996</v>
          </cell>
          <cell r="M166">
            <v>0.13614000000000001</v>
          </cell>
          <cell r="N166">
            <v>-2.5144000000000002</v>
          </cell>
        </row>
        <row r="167">
          <cell r="B167">
            <v>9</v>
          </cell>
          <cell r="C167" t="str">
            <v>IВАНО-ФРАНКIВСЬКА ОБЛАСТЬ</v>
          </cell>
          <cell r="D167">
            <v>136515</v>
          </cell>
          <cell r="E167" t="str">
            <v>НАФТОГАЗОВИДОБУВНЕ УПРАВЛIННЯ"НАДВIРНАНАФТОГАЗ" ВАТ"УКРНАФТА"</v>
          </cell>
          <cell r="F167">
            <v>51914.179700000001</v>
          </cell>
          <cell r="G167">
            <v>47733.667099999999</v>
          </cell>
          <cell r="H167">
            <v>20706.214800000002</v>
          </cell>
          <cell r="I167">
            <v>21344.732199999999</v>
          </cell>
          <cell r="J167">
            <v>-26388.935000000001</v>
          </cell>
          <cell r="K167">
            <v>0</v>
          </cell>
          <cell r="L167">
            <v>0</v>
          </cell>
          <cell r="M167">
            <v>2770.39149</v>
          </cell>
          <cell r="N167">
            <v>638.51738999999998</v>
          </cell>
        </row>
        <row r="168">
          <cell r="B168">
            <v>9</v>
          </cell>
          <cell r="C168" t="str">
            <v>IВАНО-ФРАНКIВСЬКА ОБЛАСТЬ</v>
          </cell>
          <cell r="D168">
            <v>131564</v>
          </cell>
          <cell r="E168" t="str">
            <v>ВАТ "ПРИКАРПАТТЯОБЛЕНЕРГО"</v>
          </cell>
          <cell r="F168">
            <v>25077.183300000001</v>
          </cell>
          <cell r="G168">
            <v>25453.9555</v>
          </cell>
          <cell r="H168">
            <v>17894.816500000001</v>
          </cell>
          <cell r="I168">
            <v>17832.268499999998</v>
          </cell>
          <cell r="J168">
            <v>-7621.6869999999999</v>
          </cell>
          <cell r="K168">
            <v>0</v>
          </cell>
          <cell r="L168">
            <v>0</v>
          </cell>
          <cell r="M168">
            <v>273.39285000000001</v>
          </cell>
          <cell r="N168">
            <v>-82.734899999999996</v>
          </cell>
        </row>
        <row r="169">
          <cell r="B169">
            <v>9</v>
          </cell>
          <cell r="C169" t="str">
            <v>IВАНО-ФРАНКIВСЬКА ОБЛАСТЬ</v>
          </cell>
          <cell r="D169">
            <v>32873692</v>
          </cell>
          <cell r="E169" t="str">
            <v>ТОВАРИСТВО З ОБМЕЖЕНОЮ ВIДПОВIДАЛЬНIСТЮ "СТАНIСЛАВСЬКА ТОРГОВА КОМПАНIЯ"</v>
          </cell>
          <cell r="F169">
            <v>-6227.2403999999997</v>
          </cell>
          <cell r="G169">
            <v>-5737.0680000000002</v>
          </cell>
          <cell r="H169">
            <v>4951.5152600000001</v>
          </cell>
          <cell r="I169">
            <v>12171.5064</v>
          </cell>
          <cell r="J169">
            <v>17908.574400000001</v>
          </cell>
          <cell r="K169">
            <v>0</v>
          </cell>
          <cell r="L169">
            <v>0</v>
          </cell>
          <cell r="M169">
            <v>7563.8517700000002</v>
          </cell>
          <cell r="N169">
            <v>6604.5688200000004</v>
          </cell>
        </row>
        <row r="170">
          <cell r="B170">
            <v>9</v>
          </cell>
          <cell r="C170" t="str">
            <v>IВАНО-ФРАНКIВСЬКА ОБЛАСТЬ</v>
          </cell>
          <cell r="D170">
            <v>292988</v>
          </cell>
          <cell r="E170" t="str">
            <v>ВIДКРИТЕ АКЦIОНЕРНЕ ТОВАРИСТВО 'IВАНО-ФРАНКIВСЬЦЕМЕНТ'</v>
          </cell>
          <cell r="F170">
            <v>12979.6489</v>
          </cell>
          <cell r="G170">
            <v>13063.8277</v>
          </cell>
          <cell r="H170">
            <v>12049.186100000001</v>
          </cell>
          <cell r="I170">
            <v>12059.217000000001</v>
          </cell>
          <cell r="J170">
            <v>-1004.6107</v>
          </cell>
          <cell r="K170">
            <v>0</v>
          </cell>
          <cell r="L170">
            <v>0</v>
          </cell>
          <cell r="M170">
            <v>1.2460000000000001E-2</v>
          </cell>
          <cell r="N170">
            <v>-1.6467400000000001</v>
          </cell>
        </row>
        <row r="171">
          <cell r="B171">
            <v>9</v>
          </cell>
          <cell r="C171" t="str">
            <v>IВАНО-ФРАНКIВСЬКА ОБЛАСТЬ</v>
          </cell>
          <cell r="D171">
            <v>26214833</v>
          </cell>
          <cell r="E171" t="str">
            <v>НАДВIРНЯНСЬКА ФIЛIЯ СПIЛЬНОГО УКРАЇНСЬКО-АМЕРИКАНСЬКОГО ПIДПРИЄМСТВА"УКРКАРПАТОЙЛ ЛТД"</v>
          </cell>
          <cell r="F171">
            <v>4315.3788299999997</v>
          </cell>
          <cell r="G171">
            <v>4338.7352199999996</v>
          </cell>
          <cell r="H171">
            <v>10591.4817</v>
          </cell>
          <cell r="I171">
            <v>10803.6512</v>
          </cell>
          <cell r="J171">
            <v>6464.9159600000003</v>
          </cell>
          <cell r="K171">
            <v>0</v>
          </cell>
          <cell r="L171">
            <v>0</v>
          </cell>
          <cell r="M171">
            <v>839.92151999999999</v>
          </cell>
          <cell r="N171">
            <v>212.16949</v>
          </cell>
        </row>
        <row r="172">
          <cell r="B172">
            <v>9</v>
          </cell>
          <cell r="C172" t="str">
            <v>IВАНО-ФРАНКIВСЬКА ОБЛАСТЬ</v>
          </cell>
          <cell r="D172">
            <v>31790584</v>
          </cell>
          <cell r="E172" t="str">
            <v>"IВАНО-ФРАНКIВСЬКИЙ ОБЛАВТОДОР" ВIДКРИТОГО АКЦIОНЕРНОГО ТОВАРИСТВА "АВТОМОБIЛЬНI ДОРОГИ УКРАЇНИ"</v>
          </cell>
          <cell r="F172">
            <v>7258.4949900000001</v>
          </cell>
          <cell r="G172">
            <v>7275.3752199999999</v>
          </cell>
          <cell r="H172">
            <v>10200.895399999999</v>
          </cell>
          <cell r="I172">
            <v>10609.290499999999</v>
          </cell>
          <cell r="J172">
            <v>3333.9153099999999</v>
          </cell>
          <cell r="K172">
            <v>0</v>
          </cell>
          <cell r="L172">
            <v>0</v>
          </cell>
          <cell r="M172">
            <v>413.76159000000001</v>
          </cell>
          <cell r="N172">
            <v>393.80099000000001</v>
          </cell>
        </row>
        <row r="173">
          <cell r="B173">
            <v>9</v>
          </cell>
          <cell r="C173" t="str">
            <v>IВАНО-ФРАНКIВСЬКА ОБЛАСТЬ</v>
          </cell>
          <cell r="D173">
            <v>32472712</v>
          </cell>
          <cell r="E173" t="str">
            <v>ТОВАРИСТВО З ОБМЕЖЕНОЮ ВIДПОВIДАЛЬНIСТЮ "ЛК IНТЕРПЛИТ НАДВIРНА"</v>
          </cell>
          <cell r="F173">
            <v>12872.2156</v>
          </cell>
          <cell r="G173">
            <v>11362.683199999999</v>
          </cell>
          <cell r="H173">
            <v>9351.73855</v>
          </cell>
          <cell r="I173">
            <v>9440.0897499999992</v>
          </cell>
          <cell r="J173">
            <v>-1922.5934</v>
          </cell>
          <cell r="K173">
            <v>0</v>
          </cell>
          <cell r="L173">
            <v>0</v>
          </cell>
          <cell r="M173">
            <v>110.4965</v>
          </cell>
          <cell r="N173">
            <v>88.351200000000006</v>
          </cell>
        </row>
        <row r="174">
          <cell r="B174">
            <v>9</v>
          </cell>
          <cell r="C174" t="str">
            <v>IВАНО-ФРАНКIВСЬКА ОБЛАСТЬ</v>
          </cell>
          <cell r="D174">
            <v>5467228</v>
          </cell>
          <cell r="E174" t="str">
            <v>ЗАКРИТЕ АКЦIОНЕРНЕ ТОВАРИСТВО "КОЛОМИЙСЬКЕ ЗАВОДОУПРАВЛIННЯ БУДIВЕЛЬНИХ МАТЕРIАЛIВ"</v>
          </cell>
          <cell r="F174">
            <v>6834.5140099999999</v>
          </cell>
          <cell r="G174">
            <v>6824.4351699999997</v>
          </cell>
          <cell r="H174">
            <v>8817.8884199999993</v>
          </cell>
          <cell r="I174">
            <v>9386.8198799999991</v>
          </cell>
          <cell r="J174">
            <v>2562.3847099999998</v>
          </cell>
          <cell r="K174">
            <v>0</v>
          </cell>
          <cell r="L174">
            <v>0</v>
          </cell>
          <cell r="M174">
            <v>579.85167999999999</v>
          </cell>
          <cell r="N174">
            <v>542.93146000000002</v>
          </cell>
        </row>
        <row r="175">
          <cell r="B175">
            <v>9</v>
          </cell>
          <cell r="C175" t="str">
            <v>IВАНО-ФРАНКIВСЬКА ОБЛАСТЬ</v>
          </cell>
          <cell r="D175">
            <v>32014894</v>
          </cell>
          <cell r="E175" t="str">
            <v>ТОВАРИСТВО З ОБМЕЖЕНОЮ ВIДПОВIДАЛЬНIСТЮ "3 БЕТОНИ"</v>
          </cell>
          <cell r="F175">
            <v>526.30260999999996</v>
          </cell>
          <cell r="G175">
            <v>-127.62067</v>
          </cell>
          <cell r="H175">
            <v>5340.7334799999999</v>
          </cell>
          <cell r="I175">
            <v>5616.0578699999996</v>
          </cell>
          <cell r="J175">
            <v>5743.6785399999999</v>
          </cell>
          <cell r="K175">
            <v>0</v>
          </cell>
          <cell r="L175">
            <v>-6.9300000000000004E-3</v>
          </cell>
          <cell r="M175">
            <v>343.09269</v>
          </cell>
          <cell r="N175">
            <v>275.17669000000001</v>
          </cell>
        </row>
        <row r="176">
          <cell r="B176">
            <v>9</v>
          </cell>
          <cell r="C176" t="str">
            <v>IВАНО-ФРАНКIВСЬКА ОБЛАСТЬ</v>
          </cell>
          <cell r="D176">
            <v>3361046</v>
          </cell>
          <cell r="E176" t="str">
            <v>ПО ГАЗОПОСТАЧАННЮ ТА ГАЗИФIКАЦIЇ "IВАНО-ФРАНКIВСЬКГАЗ"</v>
          </cell>
          <cell r="F176">
            <v>10859.960800000001</v>
          </cell>
          <cell r="G176">
            <v>10772.1656</v>
          </cell>
          <cell r="H176">
            <v>4172.2360600000002</v>
          </cell>
          <cell r="I176">
            <v>4724.9941399999998</v>
          </cell>
          <cell r="J176">
            <v>-6047.1715000000004</v>
          </cell>
          <cell r="K176">
            <v>0</v>
          </cell>
          <cell r="L176">
            <v>0</v>
          </cell>
          <cell r="M176">
            <v>589.02400999999998</v>
          </cell>
          <cell r="N176">
            <v>552.41808000000003</v>
          </cell>
        </row>
        <row r="177">
          <cell r="B177">
            <v>9</v>
          </cell>
          <cell r="C177" t="str">
            <v>IВАНО-ФРАНКIВСЬКА ОБЛАСТЬ</v>
          </cell>
          <cell r="D177">
            <v>32014831</v>
          </cell>
          <cell r="E177" t="str">
            <v>ДЕРЖАВНЕ ПIДПРИЄМСТВО "КАЛУСЬКА ТЕПЛОЕЛЕКТРОЦЕНТРАЛЬ"</v>
          </cell>
          <cell r="F177">
            <v>13010.205</v>
          </cell>
          <cell r="G177">
            <v>13033.866400000001</v>
          </cell>
          <cell r="H177">
            <v>3045.9434099999999</v>
          </cell>
          <cell r="I177">
            <v>4687.5942999999997</v>
          </cell>
          <cell r="J177">
            <v>-8346.2721000000001</v>
          </cell>
          <cell r="K177">
            <v>0</v>
          </cell>
          <cell r="L177">
            <v>0</v>
          </cell>
          <cell r="M177">
            <v>1723.31249</v>
          </cell>
          <cell r="N177">
            <v>1554.08572</v>
          </cell>
        </row>
        <row r="178">
          <cell r="B178">
            <v>9</v>
          </cell>
          <cell r="C178" t="str">
            <v>IВАНО-ФРАНКIВСЬКА ОБЛАСТЬ</v>
          </cell>
          <cell r="D178">
            <v>3346058</v>
          </cell>
          <cell r="E178" t="str">
            <v>ДЕРЖАВНЕ МIСЬКЕ ПIДПРИЄМСТВО "IВАНО-ФРАНКIВСЬКТЕПЛОКОМУНЕНЕРГО"</v>
          </cell>
          <cell r="F178">
            <v>9444.5386400000007</v>
          </cell>
          <cell r="G178">
            <v>3940.3271</v>
          </cell>
          <cell r="H178">
            <v>6528.3589599999996</v>
          </cell>
          <cell r="I178">
            <v>4177.1424200000001</v>
          </cell>
          <cell r="J178">
            <v>236.81532000000001</v>
          </cell>
          <cell r="K178">
            <v>11850.2659</v>
          </cell>
          <cell r="L178">
            <v>2529.6026299999999</v>
          </cell>
          <cell r="M178">
            <v>5.3891299999999998</v>
          </cell>
          <cell r="N178">
            <v>0.54300000000000004</v>
          </cell>
        </row>
        <row r="179">
          <cell r="B179">
            <v>9</v>
          </cell>
          <cell r="C179" t="str">
            <v>IВАНО-ФРАНКIВСЬКА ОБЛАСТЬ</v>
          </cell>
          <cell r="D179">
            <v>32360815</v>
          </cell>
          <cell r="E179" t="str">
            <v>КОМУНАЛЬНЕ ПIДПРИЄМСТВО "IВАНО-ФРАНКIВСЬКВОДОЕКОТЕХПРОМ"</v>
          </cell>
          <cell r="F179">
            <v>3755.7663899999998</v>
          </cell>
          <cell r="G179">
            <v>3794.8225200000002</v>
          </cell>
          <cell r="H179">
            <v>3724.2163300000002</v>
          </cell>
          <cell r="I179">
            <v>4096.0592500000002</v>
          </cell>
          <cell r="J179">
            <v>301.23673000000002</v>
          </cell>
          <cell r="K179">
            <v>0</v>
          </cell>
          <cell r="L179">
            <v>0</v>
          </cell>
          <cell r="M179">
            <v>353.86104999999998</v>
          </cell>
          <cell r="N179">
            <v>314.21274</v>
          </cell>
        </row>
        <row r="180">
          <cell r="B180">
            <v>9</v>
          </cell>
          <cell r="C180" t="str">
            <v>IВАНО-ФРАНКIВСЬКА ОБЛАСТЬ</v>
          </cell>
          <cell r="D180">
            <v>24681750</v>
          </cell>
          <cell r="E180" t="str">
            <v>ЗАКРИТЕ АКЦIОНЕРНЕ ТОВАРИСТВО "ПОЛIКОМ"</v>
          </cell>
          <cell r="F180">
            <v>2040.0166200000001</v>
          </cell>
          <cell r="G180">
            <v>2038.46262</v>
          </cell>
          <cell r="H180">
            <v>4024.2620200000001</v>
          </cell>
          <cell r="I180">
            <v>4024.4614499999998</v>
          </cell>
          <cell r="J180">
            <v>1985.99883</v>
          </cell>
          <cell r="K180">
            <v>0</v>
          </cell>
          <cell r="L180">
            <v>0</v>
          </cell>
          <cell r="M180">
            <v>0.5756</v>
          </cell>
          <cell r="N180">
            <v>9.5200000000000007E-2</v>
          </cell>
        </row>
        <row r="181">
          <cell r="B181">
            <v>9</v>
          </cell>
          <cell r="C181" t="str">
            <v>IВАНО-ФРАНКIВСЬКА ОБЛАСТЬ</v>
          </cell>
          <cell r="D181">
            <v>32605833</v>
          </cell>
          <cell r="E181" t="str">
            <v>ТЗОВ "ПРИКАРПАТСЬКА ФIНАНСОВА КОМПАНIЯ"</v>
          </cell>
          <cell r="F181">
            <v>5629.6429500000004</v>
          </cell>
          <cell r="G181">
            <v>-8282.9624999999996</v>
          </cell>
          <cell r="H181">
            <v>6274.9981799999996</v>
          </cell>
          <cell r="I181">
            <v>3832.9097200000001</v>
          </cell>
          <cell r="J181">
            <v>12115.8722</v>
          </cell>
          <cell r="K181">
            <v>0</v>
          </cell>
          <cell r="L181">
            <v>0</v>
          </cell>
          <cell r="M181">
            <v>11.83123</v>
          </cell>
          <cell r="N181">
            <v>-2442.0884999999998</v>
          </cell>
        </row>
        <row r="182">
          <cell r="B182">
            <v>10</v>
          </cell>
          <cell r="C182" t="str">
            <v>КИЇВСЬКА ОБЛАСТЬ</v>
          </cell>
          <cell r="D182">
            <v>20588716</v>
          </cell>
          <cell r="E182" t="str">
            <v>ВIДКРИТЕ АКЦIОНЕРНЕ ТОВАРИСТВО "УКРГIДРОЕНЕРГО"</v>
          </cell>
          <cell r="F182">
            <v>94047.437600000005</v>
          </cell>
          <cell r="G182">
            <v>99929.128599999996</v>
          </cell>
          <cell r="H182">
            <v>208310.875</v>
          </cell>
          <cell r="I182">
            <v>225028.35</v>
          </cell>
          <cell r="J182">
            <v>125099.22199999999</v>
          </cell>
          <cell r="K182">
            <v>0</v>
          </cell>
          <cell r="L182">
            <v>0</v>
          </cell>
          <cell r="M182">
            <v>11948.251700000001</v>
          </cell>
          <cell r="N182">
            <v>8719.8278599999994</v>
          </cell>
        </row>
        <row r="183">
          <cell r="B183">
            <v>10</v>
          </cell>
          <cell r="C183" t="str">
            <v>КИЇВСЬКА ОБЛАСТЬ</v>
          </cell>
          <cell r="D183">
            <v>24924140</v>
          </cell>
          <cell r="E183" t="str">
            <v>ДОЧIРНЄ ПIДПРИЄМСТВО "ЕЙВОН КОСМЕТIКС ЮКРЕЙН"</v>
          </cell>
          <cell r="F183">
            <v>86687.623699999996</v>
          </cell>
          <cell r="G183">
            <v>81895.198699999994</v>
          </cell>
          <cell r="H183">
            <v>84716.206699999995</v>
          </cell>
          <cell r="I183">
            <v>88376.8894</v>
          </cell>
          <cell r="J183">
            <v>6481.6907799999999</v>
          </cell>
          <cell r="K183">
            <v>0</v>
          </cell>
          <cell r="L183">
            <v>0</v>
          </cell>
          <cell r="M183">
            <v>7165.3825299999999</v>
          </cell>
          <cell r="N183">
            <v>3656.83194</v>
          </cell>
        </row>
        <row r="184">
          <cell r="B184">
            <v>10</v>
          </cell>
          <cell r="C184" t="str">
            <v>КИЇВСЬКА ОБЛАСТЬ</v>
          </cell>
          <cell r="D184">
            <v>23243188</v>
          </cell>
          <cell r="E184" t="str">
            <v>ЗАКРИТЕ АКЦIОНЕРНЕ ТОВАРИСТВО "АЕС КИЇВОБЛЕНЕРГО"</v>
          </cell>
          <cell r="F184">
            <v>72056.824900000007</v>
          </cell>
          <cell r="G184">
            <v>71859.983200000002</v>
          </cell>
          <cell r="H184">
            <v>72462.496100000004</v>
          </cell>
          <cell r="I184">
            <v>68096.046000000002</v>
          </cell>
          <cell r="J184">
            <v>-3763.9371999999998</v>
          </cell>
          <cell r="K184">
            <v>0</v>
          </cell>
          <cell r="L184">
            <v>0</v>
          </cell>
          <cell r="M184">
            <v>2317.57843</v>
          </cell>
          <cell r="N184">
            <v>-4369.1000000000004</v>
          </cell>
        </row>
        <row r="185">
          <cell r="B185">
            <v>10</v>
          </cell>
          <cell r="C185" t="str">
            <v>КИЇВСЬКА ОБЛАСТЬ</v>
          </cell>
          <cell r="D185">
            <v>21685172</v>
          </cell>
          <cell r="E185" t="str">
            <v>ТОВАРИСТВО З ОБМЕЖЕНОЮ ВIДПОВIДАЛЬНIСТЮ З IНОЗЕМНИМИ IНВЕСТИЦIЯМИ "ХЕНКЕЛЬ БАУТЕХНIК (УКРАЇНА)"</v>
          </cell>
          <cell r="F185">
            <v>34260.757299999997</v>
          </cell>
          <cell r="G185">
            <v>34277.2883</v>
          </cell>
          <cell r="H185">
            <v>49136.060899999997</v>
          </cell>
          <cell r="I185">
            <v>56241.846400000002</v>
          </cell>
          <cell r="J185">
            <v>21964.558099999998</v>
          </cell>
          <cell r="K185">
            <v>0</v>
          </cell>
          <cell r="L185">
            <v>0</v>
          </cell>
          <cell r="M185">
            <v>7129.4704099999999</v>
          </cell>
          <cell r="N185">
            <v>7105.7855399999999</v>
          </cell>
        </row>
        <row r="186">
          <cell r="B186">
            <v>10</v>
          </cell>
          <cell r="C186" t="str">
            <v>КИЇВСЬКА ОБЛАСТЬ</v>
          </cell>
          <cell r="D186">
            <v>20572069</v>
          </cell>
          <cell r="E186" t="str">
            <v>ДЕРЖАВНЕ ПIДПРИЄМСТВО ДЕРЖАВНЕ ПIДПРИЄМСТВО " МIЖНАРОДНИЙ АЕРОПОРТ "БОРИСПIЛЬ"</v>
          </cell>
          <cell r="F186">
            <v>60855.15</v>
          </cell>
          <cell r="G186">
            <v>66762.925000000003</v>
          </cell>
          <cell r="H186">
            <v>62687.2664</v>
          </cell>
          <cell r="I186">
            <v>51159.328699999998</v>
          </cell>
          <cell r="J186">
            <v>-15603.596</v>
          </cell>
          <cell r="K186">
            <v>11.18</v>
          </cell>
          <cell r="L186">
            <v>11.18</v>
          </cell>
          <cell r="M186">
            <v>1619.29594</v>
          </cell>
          <cell r="N186">
            <v>-12687.814</v>
          </cell>
        </row>
        <row r="187">
          <cell r="B187">
            <v>10</v>
          </cell>
          <cell r="C187" t="str">
            <v>КИЇВСЬКА ОБЛАСТЬ</v>
          </cell>
          <cell r="D187">
            <v>21651322</v>
          </cell>
          <cell r="E187" t="str">
            <v>IНОЗЕМНЕ ПIДПРИЄМСТВО"КОКА-КОЛА БЕВЕРIДЖИЗ УКРАЇНА ЛIМIТЕД"</v>
          </cell>
          <cell r="F187">
            <v>30355.8099</v>
          </cell>
          <cell r="G187">
            <v>32159.668099999999</v>
          </cell>
          <cell r="H187">
            <v>30003.6646</v>
          </cell>
          <cell r="I187">
            <v>28861.627100000002</v>
          </cell>
          <cell r="J187">
            <v>-3298.0410999999999</v>
          </cell>
          <cell r="K187">
            <v>0</v>
          </cell>
          <cell r="L187">
            <v>0</v>
          </cell>
          <cell r="M187">
            <v>965.35497999999995</v>
          </cell>
          <cell r="N187">
            <v>-1144.6645000000001</v>
          </cell>
        </row>
        <row r="188">
          <cell r="B188">
            <v>10</v>
          </cell>
          <cell r="C188" t="str">
            <v>КИЇВСЬКА ОБЛАСТЬ</v>
          </cell>
          <cell r="D188">
            <v>32402870</v>
          </cell>
          <cell r="E188" t="str">
            <v>ДЕРЖАВНЕ ПIДПРИЄМСТВО "УКРЕНЕРГОВУГIЛЛЯ"</v>
          </cell>
          <cell r="F188">
            <v>19250.1371</v>
          </cell>
          <cell r="G188">
            <v>20557.066299999999</v>
          </cell>
          <cell r="H188">
            <v>25943.6443</v>
          </cell>
          <cell r="I188">
            <v>28083.027300000002</v>
          </cell>
          <cell r="J188">
            <v>7525.9610300000004</v>
          </cell>
          <cell r="K188">
            <v>0</v>
          </cell>
          <cell r="L188">
            <v>0</v>
          </cell>
          <cell r="M188">
            <v>2099.1740799999998</v>
          </cell>
          <cell r="N188">
            <v>1387.18704</v>
          </cell>
        </row>
        <row r="189">
          <cell r="B189">
            <v>10</v>
          </cell>
          <cell r="C189" t="str">
            <v>КИЇВСЬКА ОБЛАСТЬ</v>
          </cell>
          <cell r="D189">
            <v>131334</v>
          </cell>
          <cell r="E189" t="str">
            <v>ТРИПIЛЬСЬКА ТЕПЛОВА ЕЛЕКТРОСТАНЦIЯ ВАТ "ДЕК "ЦЕНТРЕНЕРГО"</v>
          </cell>
          <cell r="F189">
            <v>17423.503100000002</v>
          </cell>
          <cell r="G189">
            <v>17414.610199999999</v>
          </cell>
          <cell r="H189">
            <v>24226.5766</v>
          </cell>
          <cell r="I189">
            <v>26498.2094</v>
          </cell>
          <cell r="J189">
            <v>9083.5992499999993</v>
          </cell>
          <cell r="K189">
            <v>0</v>
          </cell>
          <cell r="L189">
            <v>-6.4000000000000005E-4</v>
          </cell>
          <cell r="M189">
            <v>2272.4342099999999</v>
          </cell>
          <cell r="N189">
            <v>2270.1321800000001</v>
          </cell>
        </row>
        <row r="190">
          <cell r="B190">
            <v>10</v>
          </cell>
          <cell r="C190" t="str">
            <v>КИЇВСЬКА ОБЛАСТЬ</v>
          </cell>
          <cell r="D190">
            <v>333888</v>
          </cell>
          <cell r="E190" t="str">
            <v>ВЎДКРИТЕ АКЦЎОНЕРНЕ ТОВАРИСТВО "ВЕТРОПАК ГОСТОМЕЛЬСЬКИЙ СКЛОЗАВОД"</v>
          </cell>
          <cell r="F190">
            <v>23092.626700000001</v>
          </cell>
          <cell r="G190">
            <v>20164.267199999998</v>
          </cell>
          <cell r="H190">
            <v>24041.736099999998</v>
          </cell>
          <cell r="I190">
            <v>24754.191900000002</v>
          </cell>
          <cell r="J190">
            <v>4589.9246499999999</v>
          </cell>
          <cell r="K190">
            <v>0</v>
          </cell>
          <cell r="L190">
            <v>0</v>
          </cell>
          <cell r="M190">
            <v>816.91079999999999</v>
          </cell>
          <cell r="N190">
            <v>695.13989000000004</v>
          </cell>
        </row>
        <row r="191">
          <cell r="B191">
            <v>10</v>
          </cell>
          <cell r="C191" t="str">
            <v>КИЇВСЬКА ОБЛАСТЬ</v>
          </cell>
          <cell r="D191">
            <v>33096517</v>
          </cell>
          <cell r="E191" t="str">
            <v>ДОЧIРНЄ ПIДПРИЄМСТВО "КИЇВСЬКЕ ОБЛАСНЕ ДОРОЖНЄ УПРАВЛIННЯ" ВАТ "ДЕРЖАВНА АКЦIОНЕРНА КОМПАНIЯ" АВТОМОБIЛЬНI ДОРОГИ УКРАЇНИ"</v>
          </cell>
          <cell r="F191">
            <v>930.39800000000002</v>
          </cell>
          <cell r="G191">
            <v>981.53099999999995</v>
          </cell>
          <cell r="H191">
            <v>22614.383000000002</v>
          </cell>
          <cell r="I191">
            <v>22900.9784</v>
          </cell>
          <cell r="J191">
            <v>21919.447400000001</v>
          </cell>
          <cell r="K191">
            <v>0</v>
          </cell>
          <cell r="L191">
            <v>0</v>
          </cell>
          <cell r="M191">
            <v>276.56</v>
          </cell>
          <cell r="N191">
            <v>275.42700000000002</v>
          </cell>
        </row>
        <row r="192">
          <cell r="B192">
            <v>10</v>
          </cell>
          <cell r="C192" t="str">
            <v>КИЇВСЬКА ОБЛАСТЬ</v>
          </cell>
          <cell r="D192">
            <v>24210297</v>
          </cell>
          <cell r="E192" t="str">
            <v>ДЕРЖАВНЕ ПIДПРИЄМСТВО УКРАЇНСЬКИЙ ДЕРЖАВНИЙ ЦЕНТР ЗАЛIЗНИЧНИХ РЕФРИЖЕРАТОРНИХ ПЕРЕВЕЗЕНЬ "УКРРЕФТРАНС"</v>
          </cell>
          <cell r="F192">
            <v>18573.399099999999</v>
          </cell>
          <cell r="G192">
            <v>18584.684600000001</v>
          </cell>
          <cell r="H192">
            <v>20622.240699999998</v>
          </cell>
          <cell r="I192">
            <v>21737.5347</v>
          </cell>
          <cell r="J192">
            <v>3152.8501099999999</v>
          </cell>
          <cell r="K192">
            <v>0</v>
          </cell>
          <cell r="L192">
            <v>0</v>
          </cell>
          <cell r="M192">
            <v>1128.9018599999999</v>
          </cell>
          <cell r="N192">
            <v>1115.2940000000001</v>
          </cell>
        </row>
        <row r="193">
          <cell r="B193">
            <v>10</v>
          </cell>
          <cell r="C193" t="str">
            <v>КИЇВСЬКА ОБЛАСТЬ</v>
          </cell>
          <cell r="D193">
            <v>21638055</v>
          </cell>
          <cell r="E193" t="str">
            <v>ТОВАРИСТВО З ОБМЕЖЕНОЮ ВIДПОВIДАЛЬНIСТЮ " МАРС УКРАЇНА"</v>
          </cell>
          <cell r="F193">
            <v>2877.36753</v>
          </cell>
          <cell r="G193">
            <v>2164.69634</v>
          </cell>
          <cell r="H193">
            <v>19494.378400000001</v>
          </cell>
          <cell r="I193">
            <v>20824.164199999999</v>
          </cell>
          <cell r="J193">
            <v>18659.4679</v>
          </cell>
          <cell r="K193">
            <v>0</v>
          </cell>
          <cell r="L193">
            <v>0</v>
          </cell>
          <cell r="M193">
            <v>1368.59743</v>
          </cell>
          <cell r="N193">
            <v>1329.78577</v>
          </cell>
        </row>
        <row r="194">
          <cell r="B194">
            <v>10</v>
          </cell>
          <cell r="C194" t="str">
            <v>КИЇВСЬКА ОБЛАСТЬ</v>
          </cell>
          <cell r="D194">
            <v>20598695</v>
          </cell>
          <cell r="E194" t="str">
            <v>ВИШГОРОДСЬКА ФIЛIЯ ЗАКРИТОГО АКЦIОНЕРНОГО ТОВАРИСТВА "КРАФТ ФУДЗ УКРАЇНА"</v>
          </cell>
          <cell r="F194">
            <v>15377.503199999999</v>
          </cell>
          <cell r="G194">
            <v>15383.805200000001</v>
          </cell>
          <cell r="H194">
            <v>18903.0262</v>
          </cell>
          <cell r="I194">
            <v>19260.0982</v>
          </cell>
          <cell r="J194">
            <v>3876.2930099999999</v>
          </cell>
          <cell r="K194">
            <v>0</v>
          </cell>
          <cell r="L194">
            <v>0</v>
          </cell>
          <cell r="M194">
            <v>365.64245</v>
          </cell>
          <cell r="N194">
            <v>357.072</v>
          </cell>
        </row>
        <row r="195">
          <cell r="B195">
            <v>10</v>
          </cell>
          <cell r="C195" t="str">
            <v>КИЇВСЬКА ОБЛАСТЬ</v>
          </cell>
          <cell r="D195">
            <v>30253385</v>
          </cell>
          <cell r="E195" t="str">
            <v>ЗАТ "РОСАВА"</v>
          </cell>
          <cell r="F195">
            <v>3551.9020500000001</v>
          </cell>
          <cell r="G195">
            <v>1168.24648</v>
          </cell>
          <cell r="H195">
            <v>18871.366099999999</v>
          </cell>
          <cell r="I195">
            <v>18799.002</v>
          </cell>
          <cell r="J195">
            <v>17630.7556</v>
          </cell>
          <cell r="K195">
            <v>0</v>
          </cell>
          <cell r="L195">
            <v>0</v>
          </cell>
          <cell r="M195">
            <v>16.886690000000002</v>
          </cell>
          <cell r="N195">
            <v>-243.03558000000001</v>
          </cell>
        </row>
        <row r="196">
          <cell r="B196">
            <v>10</v>
          </cell>
          <cell r="C196" t="str">
            <v>КИЇВСЬКА ОБЛАСТЬ</v>
          </cell>
          <cell r="D196">
            <v>452417</v>
          </cell>
          <cell r="E196" t="str">
            <v>ТОВАРИСТВО З ОБМЕЖЕНОЮ ВIДПОВIДАЛЬНIСТЮ "КИЇВРIАНТА"</v>
          </cell>
          <cell r="F196">
            <v>9759.5117300000002</v>
          </cell>
          <cell r="G196">
            <v>10078.8223</v>
          </cell>
          <cell r="H196">
            <v>13588.795599999999</v>
          </cell>
          <cell r="I196">
            <v>15849.0828</v>
          </cell>
          <cell r="J196">
            <v>5770.2605100000001</v>
          </cell>
          <cell r="K196">
            <v>0</v>
          </cell>
          <cell r="L196">
            <v>0</v>
          </cell>
          <cell r="M196">
            <v>2599.7281600000001</v>
          </cell>
          <cell r="N196">
            <v>2260.2871500000001</v>
          </cell>
        </row>
        <row r="197">
          <cell r="B197">
            <v>10</v>
          </cell>
          <cell r="C197" t="str">
            <v>КИЇВСЬКА ОБЛАСТЬ</v>
          </cell>
          <cell r="D197">
            <v>20578072</v>
          </cell>
          <cell r="E197" t="str">
            <v>ВIДКРИТЕ АКЦIОНЕРНЕ ТОВАРИСТВО ПО ГАЗОПОСТАЧАННЮ ТА ГАЗИФIКАЦIЇ "КИЇВОБЛГАЗ"</v>
          </cell>
          <cell r="F197">
            <v>9132.4956199999997</v>
          </cell>
          <cell r="G197">
            <v>9695.982</v>
          </cell>
          <cell r="H197">
            <v>12207.1507</v>
          </cell>
          <cell r="I197">
            <v>13134.853300000001</v>
          </cell>
          <cell r="J197">
            <v>3438.87129</v>
          </cell>
          <cell r="K197">
            <v>0</v>
          </cell>
          <cell r="L197">
            <v>0</v>
          </cell>
          <cell r="M197">
            <v>1902.38699</v>
          </cell>
          <cell r="N197">
            <v>927.70259999999996</v>
          </cell>
        </row>
        <row r="198">
          <cell r="B198">
            <v>10</v>
          </cell>
          <cell r="C198" t="str">
            <v>КИЇВСЬКА ОБЛАСТЬ</v>
          </cell>
          <cell r="D198">
            <v>5509659</v>
          </cell>
          <cell r="E198" t="str">
            <v>ВIДКРИТЕ АКЦIОНЕРНЕ ТОВАРИСТВО "КИЇВСЬКИЙ КАРТОННО-ПАПЕРОВИЙ КОМБIНАТ"</v>
          </cell>
          <cell r="F198">
            <v>26021.3923</v>
          </cell>
          <cell r="G198">
            <v>20751.159599999999</v>
          </cell>
          <cell r="H198">
            <v>11223.079100000001</v>
          </cell>
          <cell r="I198">
            <v>10146.4558</v>
          </cell>
          <cell r="J198">
            <v>-10604.704</v>
          </cell>
          <cell r="K198">
            <v>0</v>
          </cell>
          <cell r="L198">
            <v>0</v>
          </cell>
          <cell r="M198">
            <v>1132.22667</v>
          </cell>
          <cell r="N198">
            <v>-1077.6166000000001</v>
          </cell>
        </row>
        <row r="199">
          <cell r="B199">
            <v>10</v>
          </cell>
          <cell r="C199" t="str">
            <v>КИЇВСЬКА ОБЛАСТЬ</v>
          </cell>
          <cell r="D199">
            <v>30160757</v>
          </cell>
          <cell r="E199" t="str">
            <v>ЗАТ "КОМПЛЕКС АГРОМАРС"</v>
          </cell>
          <cell r="F199">
            <v>6721.77819</v>
          </cell>
          <cell r="G199">
            <v>4540.2524899999999</v>
          </cell>
          <cell r="H199">
            <v>8381.1022400000002</v>
          </cell>
          <cell r="I199">
            <v>9159.9650500000007</v>
          </cell>
          <cell r="J199">
            <v>4619.7125599999999</v>
          </cell>
          <cell r="K199">
            <v>0</v>
          </cell>
          <cell r="L199">
            <v>0</v>
          </cell>
          <cell r="M199">
            <v>1721.98569</v>
          </cell>
          <cell r="N199">
            <v>778.86280999999997</v>
          </cell>
        </row>
        <row r="200">
          <cell r="B200">
            <v>10</v>
          </cell>
          <cell r="C200" t="str">
            <v>КИЇВСЬКА ОБЛАСТЬ</v>
          </cell>
          <cell r="D200">
            <v>374962</v>
          </cell>
          <cell r="E200" t="str">
            <v>ДЕРЖАВНЕ ПIДПРИЄМСТВО "ЧЕРВОНОСЛОБIДСЬКИЙ СПИРТОВИЙ ЗАВОД"</v>
          </cell>
          <cell r="F200">
            <v>8565.4122299999999</v>
          </cell>
          <cell r="G200">
            <v>8603.7986899999996</v>
          </cell>
          <cell r="H200">
            <v>7698.2072099999996</v>
          </cell>
          <cell r="I200">
            <v>8910.1085600000006</v>
          </cell>
          <cell r="J200">
            <v>306.30986999999999</v>
          </cell>
          <cell r="K200">
            <v>0</v>
          </cell>
          <cell r="L200">
            <v>0</v>
          </cell>
          <cell r="M200">
            <v>1320.2933800000001</v>
          </cell>
          <cell r="N200">
            <v>1207.6027999999999</v>
          </cell>
        </row>
        <row r="201">
          <cell r="B201">
            <v>10</v>
          </cell>
          <cell r="C201" t="str">
            <v>КИЇВСЬКА ОБЛАСТЬ</v>
          </cell>
          <cell r="D201">
            <v>13738233</v>
          </cell>
          <cell r="E201" t="str">
            <v>РЕГЎОНАЛЬНИЙ СТРУКТУРНИЙ ПЎДРОЗДЎЛ КИ°ВСЬКИЙ РАЙОННИЙ ЦЕНТР "КИ°ВЦЕНТРАЕРО" ДЕРЖАВНОГО ПЎДПРИЇМСТВА ОБСЛУГОВУВАННЯ ПОВЎТРЯНОГО РУХУ УКРА°НИ</v>
          </cell>
          <cell r="F201">
            <v>6398.9517100000003</v>
          </cell>
          <cell r="G201">
            <v>6383.9618200000004</v>
          </cell>
          <cell r="H201">
            <v>8468.4909800000005</v>
          </cell>
          <cell r="I201">
            <v>8451.2654700000003</v>
          </cell>
          <cell r="J201">
            <v>2067.3036499999998</v>
          </cell>
          <cell r="K201">
            <v>0</v>
          </cell>
          <cell r="L201">
            <v>0</v>
          </cell>
          <cell r="M201">
            <v>8.2335799999999999</v>
          </cell>
          <cell r="N201">
            <v>-17.226590000000002</v>
          </cell>
        </row>
        <row r="202">
          <cell r="B202">
            <v>11</v>
          </cell>
          <cell r="C202" t="str">
            <v>КIРОВОГРАДСЬКА ОБЛАСТЬ</v>
          </cell>
          <cell r="D202">
            <v>23226362</v>
          </cell>
          <cell r="E202" t="str">
            <v>ВIДКРИТЕ АКЦIОНЕРНЕ ТОВАРИСТВО "КIРОВОГРАДОБЛЕНЕРГО"</v>
          </cell>
          <cell r="F202">
            <v>25618.895499999999</v>
          </cell>
          <cell r="G202">
            <v>25460.782899999998</v>
          </cell>
          <cell r="H202">
            <v>32674.044399999999</v>
          </cell>
          <cell r="I202">
            <v>35009.661200000002</v>
          </cell>
          <cell r="J202">
            <v>9548.8783000000003</v>
          </cell>
          <cell r="K202">
            <v>52.729579999999999</v>
          </cell>
          <cell r="L202">
            <v>52.729579999999999</v>
          </cell>
          <cell r="M202">
            <v>2468.3131699999999</v>
          </cell>
          <cell r="N202">
            <v>2387.2213400000001</v>
          </cell>
        </row>
        <row r="203">
          <cell r="B203">
            <v>11</v>
          </cell>
          <cell r="C203" t="str">
            <v>КIРОВОГРАДСЬКА ОБЛАСТЬ</v>
          </cell>
          <cell r="D203">
            <v>5507073</v>
          </cell>
          <cell r="E203" t="str">
            <v>ВIДКРИТЕ АКЦIОНЕРНЕ ТОВАРИСТВО "М"ЯСОКОМБIНАТ "ЯТРАНЬ"</v>
          </cell>
          <cell r="F203">
            <v>5275.1071199999997</v>
          </cell>
          <cell r="G203">
            <v>4548.4401399999997</v>
          </cell>
          <cell r="H203">
            <v>17700.632699999998</v>
          </cell>
          <cell r="I203">
            <v>18200.786</v>
          </cell>
          <cell r="J203">
            <v>13652.3459</v>
          </cell>
          <cell r="K203">
            <v>0</v>
          </cell>
          <cell r="L203">
            <v>0</v>
          </cell>
          <cell r="M203">
            <v>511.56878999999998</v>
          </cell>
          <cell r="N203">
            <v>500.15328</v>
          </cell>
        </row>
        <row r="204">
          <cell r="B204">
            <v>11</v>
          </cell>
          <cell r="C204" t="str">
            <v>КIРОВОГРАДСЬКА ОБЛАСТЬ</v>
          </cell>
          <cell r="D204">
            <v>130961</v>
          </cell>
          <cell r="E204" t="str">
            <v>ФIЛIЯ " КРЕМЕНЧУЦЬКА ГЕС" ВАТ "УКРГIДРОЕНЕРГО"</v>
          </cell>
          <cell r="F204">
            <v>12334.8436</v>
          </cell>
          <cell r="G204">
            <v>10772.459500000001</v>
          </cell>
          <cell r="H204">
            <v>18643.0798</v>
          </cell>
          <cell r="I204">
            <v>18159.9539</v>
          </cell>
          <cell r="J204">
            <v>7387.4944500000001</v>
          </cell>
          <cell r="K204">
            <v>0</v>
          </cell>
          <cell r="L204">
            <v>0</v>
          </cell>
          <cell r="M204">
            <v>192.97208000000001</v>
          </cell>
          <cell r="N204">
            <v>-483.12587000000002</v>
          </cell>
        </row>
        <row r="205">
          <cell r="B205">
            <v>11</v>
          </cell>
          <cell r="C205" t="str">
            <v>КIРОВОГРАДСЬКА ОБЛАСТЬ</v>
          </cell>
          <cell r="D205">
            <v>378844</v>
          </cell>
          <cell r="E205" t="str">
            <v>ДЕРЖАВНИЙ КIРОВОГРАДСЬКИЙ СОКОЕКСТРАКТОВИЙ ЗАВОД</v>
          </cell>
          <cell r="F205">
            <v>13195.8017</v>
          </cell>
          <cell r="G205">
            <v>13603.3035</v>
          </cell>
          <cell r="H205">
            <v>13771.6037</v>
          </cell>
          <cell r="I205">
            <v>15680.947700000001</v>
          </cell>
          <cell r="J205">
            <v>2077.6442200000001</v>
          </cell>
          <cell r="K205">
            <v>0.91964000000000001</v>
          </cell>
          <cell r="L205">
            <v>0.91964000000000001</v>
          </cell>
          <cell r="M205">
            <v>2972.22784</v>
          </cell>
          <cell r="N205">
            <v>1910.26097</v>
          </cell>
        </row>
        <row r="206">
          <cell r="B206">
            <v>11</v>
          </cell>
          <cell r="C206" t="str">
            <v>КIРОВОГРАДСЬКА ОБЛАСТЬ</v>
          </cell>
          <cell r="D206">
            <v>13743719</v>
          </cell>
          <cell r="E206" t="str">
            <v>ДЕРЖАВНЕ ПIДПРИЄМСТВО КIРОВОГРАДСЬКЕ ДЕРЖАВНЕ ПIДПРИЄМСТВО ПО ВИРОБНИЦТВУ I МАРКЕТИНГУ "АРТЕМIДА"</v>
          </cell>
          <cell r="F206">
            <v>17619.108700000001</v>
          </cell>
          <cell r="G206">
            <v>18786.864099999999</v>
          </cell>
          <cell r="H206">
            <v>13789.499</v>
          </cell>
          <cell r="I206">
            <v>14515.454100000001</v>
          </cell>
          <cell r="J206">
            <v>-4271.41</v>
          </cell>
          <cell r="K206">
            <v>0</v>
          </cell>
          <cell r="L206">
            <v>0</v>
          </cell>
          <cell r="M206">
            <v>3202.71612</v>
          </cell>
          <cell r="N206">
            <v>725.11973</v>
          </cell>
        </row>
        <row r="207">
          <cell r="B207">
            <v>11</v>
          </cell>
          <cell r="C207" t="str">
            <v>КIРОВОГРАДСЬКА ОБЛАСТЬ</v>
          </cell>
          <cell r="D207">
            <v>374999</v>
          </cell>
          <cell r="E207" t="str">
            <v>ДОЧIРНЄ ПIДПРИЄМСТВО МЕЖИРIЦЬКИЙ ВIТАМIННИЙ ЗАВОД ДЕРЖАВНОЇ АКЦIОНЕРНОЇ КОМПАНIЇ "УКРМЕДПРОМ"</v>
          </cell>
          <cell r="F207">
            <v>9033.79709</v>
          </cell>
          <cell r="G207">
            <v>11863.615100000001</v>
          </cell>
          <cell r="H207">
            <v>11496.4305</v>
          </cell>
          <cell r="I207">
            <v>12226.166999999999</v>
          </cell>
          <cell r="J207">
            <v>362.55187999999998</v>
          </cell>
          <cell r="K207">
            <v>0</v>
          </cell>
          <cell r="L207">
            <v>0</v>
          </cell>
          <cell r="M207">
            <v>263.60698000000002</v>
          </cell>
          <cell r="N207">
            <v>263.0453</v>
          </cell>
        </row>
        <row r="208">
          <cell r="B208">
            <v>11</v>
          </cell>
          <cell r="C208" t="str">
            <v>КIРОВОГРАДСЬКА ОБЛАСТЬ</v>
          </cell>
          <cell r="D208">
            <v>372109</v>
          </cell>
          <cell r="E208" t="str">
            <v>ЗАКРИТЕ АКЦIОНЕРНЕ ТОВАРИСТВО "ОЛЕКСАНДРIЙСЬКИЙ ЦУКРОВИЙ ЗАВОД"</v>
          </cell>
          <cell r="F208">
            <v>5253.4670500000002</v>
          </cell>
          <cell r="G208">
            <v>5219.4651700000004</v>
          </cell>
          <cell r="H208">
            <v>7512.9115300000003</v>
          </cell>
          <cell r="I208">
            <v>7912.0679399999999</v>
          </cell>
          <cell r="J208">
            <v>2692.60277</v>
          </cell>
          <cell r="K208">
            <v>0</v>
          </cell>
          <cell r="L208">
            <v>0</v>
          </cell>
          <cell r="M208">
            <v>405.55736000000002</v>
          </cell>
          <cell r="N208">
            <v>399.15640999999999</v>
          </cell>
        </row>
        <row r="209">
          <cell r="B209">
            <v>11</v>
          </cell>
          <cell r="C209" t="str">
            <v>КIРОВОГРАДСЬКА ОБЛАСТЬ</v>
          </cell>
          <cell r="D209">
            <v>32039992</v>
          </cell>
          <cell r="E209" t="str">
            <v>ДОЧIРНЄ ПIДПРИЄМСТВО "КIРОВОГРАДСЬКИЙ ОБЛАВТОДОР" ВIДКРИТОГО АКЦIОНЕРНОГО ТОВАРИСТВА "ДЕРЖАВНА АКЦIОНЕРНА КОМПАНIЯ "АВТОМОБIЛЬНI ДОРОГИ УКРАЇНИ"</v>
          </cell>
          <cell r="F209">
            <v>1291.59455</v>
          </cell>
          <cell r="G209">
            <v>1282.77961</v>
          </cell>
          <cell r="H209">
            <v>6066.7373200000002</v>
          </cell>
          <cell r="I209">
            <v>6651.5210999999999</v>
          </cell>
          <cell r="J209">
            <v>5368.7414900000003</v>
          </cell>
          <cell r="K209">
            <v>0</v>
          </cell>
          <cell r="L209">
            <v>0</v>
          </cell>
          <cell r="M209">
            <v>585.25516000000005</v>
          </cell>
          <cell r="N209">
            <v>584.78306999999995</v>
          </cell>
        </row>
        <row r="210">
          <cell r="B210">
            <v>11</v>
          </cell>
          <cell r="C210" t="str">
            <v>КIРОВОГРАДСЬКА ОБЛАСТЬ</v>
          </cell>
          <cell r="D210">
            <v>14276579</v>
          </cell>
          <cell r="E210" t="str">
            <v>ЗАКРИТЕ АКЦIОНЕРНЕ ТОВАРИСТВО ОБ'ЄДНАННЯ "ДНIПРОЕНЕРГОБУДПРОМ"</v>
          </cell>
          <cell r="F210">
            <v>5968.93055</v>
          </cell>
          <cell r="G210">
            <v>6326.61481</v>
          </cell>
          <cell r="H210">
            <v>5656.55908</v>
          </cell>
          <cell r="I210">
            <v>5571.5523899999998</v>
          </cell>
          <cell r="J210">
            <v>-755.06241999999997</v>
          </cell>
          <cell r="K210">
            <v>8.1430000000000007</v>
          </cell>
          <cell r="L210">
            <v>0</v>
          </cell>
          <cell r="M210">
            <v>425.09456999999998</v>
          </cell>
          <cell r="N210">
            <v>-82.265600000000006</v>
          </cell>
        </row>
        <row r="211">
          <cell r="B211">
            <v>11</v>
          </cell>
          <cell r="C211" t="str">
            <v>КIРОВОГРАДСЬКА ОБЛАСТЬ</v>
          </cell>
          <cell r="D211">
            <v>3365222</v>
          </cell>
          <cell r="E211" t="str">
            <v>ВIДКРИТЕ АКЦIОНЕРНЕ ТОВАРИСТВО ПО ГАЗОПОСТАЧАННЮ ТА ГАЗИФIКАЦIЇ "КIРОВОГРАДГАЗ"</v>
          </cell>
          <cell r="F211">
            <v>5813.7888899999998</v>
          </cell>
          <cell r="G211">
            <v>5657.8490400000001</v>
          </cell>
          <cell r="H211">
            <v>4600.0116600000001</v>
          </cell>
          <cell r="I211">
            <v>5004.2711099999997</v>
          </cell>
          <cell r="J211">
            <v>-653.57793000000004</v>
          </cell>
          <cell r="K211">
            <v>0</v>
          </cell>
          <cell r="L211">
            <v>0</v>
          </cell>
          <cell r="M211">
            <v>438.13382999999999</v>
          </cell>
          <cell r="N211">
            <v>404.25628</v>
          </cell>
        </row>
        <row r="212">
          <cell r="B212">
            <v>11</v>
          </cell>
          <cell r="C212" t="str">
            <v>КIРОВОГРАДСЬКА ОБЛАСТЬ</v>
          </cell>
          <cell r="D212">
            <v>33142568</v>
          </cell>
          <cell r="E212" t="str">
            <v>ДОЧIРНЄ ПIДПРИЄМСТВО "КIРОВОГРАДТЕПЛО" ТОВАРИСТВА З ОБМЕЖЕНОЮ ВIДПОВIДАЛЬНIСТЮ "ЦЕНТР НАУКОВО-ТЕХНIЧНИХ IННОВАЦIЙ УКРАЇНСЬКОЇ НАФТОГАЗОВОЇ АКАДЕМIЇ"</v>
          </cell>
          <cell r="F212">
            <v>4267.2870000000003</v>
          </cell>
          <cell r="G212">
            <v>4332.1150100000004</v>
          </cell>
          <cell r="H212">
            <v>4749.9218499999997</v>
          </cell>
          <cell r="I212">
            <v>4836.2338300000001</v>
          </cell>
          <cell r="J212">
            <v>504.11882000000003</v>
          </cell>
          <cell r="K212">
            <v>0</v>
          </cell>
          <cell r="L212">
            <v>-1.45747</v>
          </cell>
          <cell r="M212">
            <v>15.590400000000001</v>
          </cell>
          <cell r="N212">
            <v>15.3348</v>
          </cell>
        </row>
        <row r="213">
          <cell r="B213">
            <v>11</v>
          </cell>
          <cell r="C213" t="str">
            <v>КIРОВОГРАДСЬКА ОБЛАСТЬ</v>
          </cell>
          <cell r="D213">
            <v>3346822</v>
          </cell>
          <cell r="E213" t="str">
            <v>ОБЛАСНЕ КОМУНАЛЬНЕ ВИРОБНИЧЕ ПIДПРИЄМСТВО "ДНIПРО-КIРОВОГРАД"</v>
          </cell>
          <cell r="F213">
            <v>1405.4067299999999</v>
          </cell>
          <cell r="G213">
            <v>1606.1266800000001</v>
          </cell>
          <cell r="H213">
            <v>1290.66651</v>
          </cell>
          <cell r="I213">
            <v>4654.4272000000001</v>
          </cell>
          <cell r="J213">
            <v>3048.3005199999998</v>
          </cell>
          <cell r="K213">
            <v>1918.30395</v>
          </cell>
          <cell r="L213">
            <v>-3241.5574999999999</v>
          </cell>
          <cell r="M213">
            <v>0.15995000000000001</v>
          </cell>
          <cell r="N213">
            <v>0.11218</v>
          </cell>
        </row>
        <row r="214">
          <cell r="B214">
            <v>11</v>
          </cell>
          <cell r="C214" t="str">
            <v>КIРОВОГРАДСЬКА ОБЛАСТЬ</v>
          </cell>
          <cell r="D214">
            <v>4853709</v>
          </cell>
          <cell r="E214" t="str">
            <v>ДЕРЖАВНЕ ПIДПРИЄМСТВО ДИРЕКЦIЯ КРИВОРIЗСЬКОГО ГIРНИЧО-ЗБАГАЧУВАЛЬНОГО КОМБIНАТУ ОКИСЛЕНИХ РУД</v>
          </cell>
          <cell r="F214">
            <v>997.60559000000001</v>
          </cell>
          <cell r="G214">
            <v>2245.7981100000002</v>
          </cell>
          <cell r="H214">
            <v>3776.0149500000002</v>
          </cell>
          <cell r="I214">
            <v>4454.72883</v>
          </cell>
          <cell r="J214">
            <v>2208.9307199999998</v>
          </cell>
          <cell r="K214">
            <v>173.78001</v>
          </cell>
          <cell r="L214">
            <v>-524.73243000000002</v>
          </cell>
          <cell r="M214">
            <v>64.582470000000001</v>
          </cell>
          <cell r="N214">
            <v>-300.21208999999999</v>
          </cell>
        </row>
        <row r="215">
          <cell r="B215">
            <v>11</v>
          </cell>
          <cell r="C215" t="str">
            <v>КIРОВОГРАДСЬКА ОБЛАСТЬ</v>
          </cell>
          <cell r="D215">
            <v>14372024</v>
          </cell>
          <cell r="E215" t="str">
            <v>ЗАКРИТЕ АКЦIОНЕРНЕ ТОВАРИСТВО "МIЖНАРОДНА АКЦIОНЕРНА АВIАЦIЙНА КОМПАНIЯ "УРГА"</v>
          </cell>
          <cell r="F215">
            <v>2698.0665100000001</v>
          </cell>
          <cell r="G215">
            <v>1335.7527299999999</v>
          </cell>
          <cell r="H215">
            <v>4336.8430500000004</v>
          </cell>
          <cell r="I215">
            <v>4420.1643000000004</v>
          </cell>
          <cell r="J215">
            <v>3084.4115700000002</v>
          </cell>
          <cell r="K215">
            <v>0</v>
          </cell>
          <cell r="L215">
            <v>0</v>
          </cell>
          <cell r="M215">
            <v>721.50927999999999</v>
          </cell>
          <cell r="N215">
            <v>82.737250000000003</v>
          </cell>
        </row>
        <row r="216">
          <cell r="B216">
            <v>11</v>
          </cell>
          <cell r="C216" t="str">
            <v>КIРОВОГРАДСЬКА ОБЛАСТЬ</v>
          </cell>
          <cell r="D216">
            <v>14314222</v>
          </cell>
          <cell r="E216" t="str">
            <v>СМОЛIНСЬКА ШАХТА СХIДНОГО ГIРНИЧО-ЗБАГАЧУВАЛЬНОГО КОМБIНАТУ</v>
          </cell>
          <cell r="F216">
            <v>2115.4960599999999</v>
          </cell>
          <cell r="G216">
            <v>2168.0346199999999</v>
          </cell>
          <cell r="H216">
            <v>3882.6872899999998</v>
          </cell>
          <cell r="I216">
            <v>3726.9021600000001</v>
          </cell>
          <cell r="J216">
            <v>1558.86754</v>
          </cell>
          <cell r="K216">
            <v>0</v>
          </cell>
          <cell r="L216">
            <v>0</v>
          </cell>
          <cell r="M216">
            <v>2.5402200000000001</v>
          </cell>
          <cell r="N216">
            <v>-155.78578999999999</v>
          </cell>
        </row>
        <row r="217">
          <cell r="B217">
            <v>11</v>
          </cell>
          <cell r="C217" t="str">
            <v>КIРОВОГРАДСЬКА ОБЛАСТЬ</v>
          </cell>
          <cell r="D217">
            <v>14314239</v>
          </cell>
          <cell r="E217" t="str">
            <v>IНГУЛЬСЬКА ШАХТА СХIДНОГО ГIРНИЧО-ЗБАГАЧУВАЛЬНОГО КОМБIНАТУ</v>
          </cell>
          <cell r="F217">
            <v>14.297090000000001</v>
          </cell>
          <cell r="G217">
            <v>-14.507910000000001</v>
          </cell>
          <cell r="H217">
            <v>3210.3149600000002</v>
          </cell>
          <cell r="I217">
            <v>3216.74692</v>
          </cell>
          <cell r="J217">
            <v>3231.2548299999999</v>
          </cell>
          <cell r="K217">
            <v>0</v>
          </cell>
          <cell r="L217">
            <v>0</v>
          </cell>
          <cell r="M217">
            <v>2.6754600000000002</v>
          </cell>
          <cell r="N217">
            <v>2.55911</v>
          </cell>
        </row>
        <row r="218">
          <cell r="B218">
            <v>11</v>
          </cell>
          <cell r="C218" t="str">
            <v>КIРОВОГРАДСЬКА ОБЛАСТЬ</v>
          </cell>
          <cell r="D218">
            <v>23234841</v>
          </cell>
          <cell r="E218" t="str">
            <v>ПРИВАТНЕ ПIДПРИЄМСТВО "IНКОПМАРК-2"</v>
          </cell>
          <cell r="F218">
            <v>13.46292</v>
          </cell>
          <cell r="G218">
            <v>13.238580000000001</v>
          </cell>
          <cell r="H218">
            <v>3168.6608200000001</v>
          </cell>
          <cell r="I218">
            <v>3168.1056199999998</v>
          </cell>
          <cell r="J218">
            <v>3154.8670400000001</v>
          </cell>
          <cell r="K218">
            <v>0</v>
          </cell>
          <cell r="L218">
            <v>0</v>
          </cell>
          <cell r="M218">
            <v>0.39184000000000002</v>
          </cell>
          <cell r="N218">
            <v>-0.55520000000000003</v>
          </cell>
        </row>
        <row r="219">
          <cell r="B219">
            <v>11</v>
          </cell>
          <cell r="C219" t="str">
            <v>КIРОВОГРАДСЬКА ОБЛАСТЬ</v>
          </cell>
          <cell r="D219">
            <v>13745730</v>
          </cell>
          <cell r="E219" t="str">
            <v>ПП "ВК I К"</v>
          </cell>
          <cell r="F219">
            <v>1710.52612</v>
          </cell>
          <cell r="G219">
            <v>1711.54871</v>
          </cell>
          <cell r="H219">
            <v>3075.3800299999998</v>
          </cell>
          <cell r="I219">
            <v>3051.9990299999999</v>
          </cell>
          <cell r="J219">
            <v>1340.4503199999999</v>
          </cell>
          <cell r="K219">
            <v>0</v>
          </cell>
          <cell r="L219">
            <v>0</v>
          </cell>
          <cell r="M219">
            <v>4.9948600000000001</v>
          </cell>
          <cell r="N219">
            <v>-23.381</v>
          </cell>
        </row>
        <row r="220">
          <cell r="B220">
            <v>11</v>
          </cell>
          <cell r="C220" t="str">
            <v>КIРОВОГРАДСЬКА ОБЛАСТЬ</v>
          </cell>
          <cell r="D220">
            <v>23226959</v>
          </cell>
          <cell r="E220" t="str">
            <v>УПРАВЛIННЯ ВЛАСНОСТI ТА ПРИВАТИЗАЦIЇ КОМУНАЛЬНОГО МАЙНА КIРОВОГРАДСЬКОЇ МIСЬКОЇ РАДИ</v>
          </cell>
          <cell r="F220">
            <v>2023.8720699999999</v>
          </cell>
          <cell r="G220">
            <v>1734.5540699999999</v>
          </cell>
          <cell r="H220">
            <v>2959.6725000000001</v>
          </cell>
          <cell r="I220">
            <v>2887.1260000000002</v>
          </cell>
          <cell r="J220">
            <v>1152.5719300000001</v>
          </cell>
          <cell r="K220">
            <v>0</v>
          </cell>
          <cell r="L220">
            <v>0</v>
          </cell>
          <cell r="M220">
            <v>9.3354400000000002</v>
          </cell>
          <cell r="N220">
            <v>-72.546499999999995</v>
          </cell>
        </row>
        <row r="221">
          <cell r="B221">
            <v>11</v>
          </cell>
          <cell r="C221" t="str">
            <v>КIРОВОГРАДСЬКА ОБЛАСТЬ</v>
          </cell>
          <cell r="D221">
            <v>24147966</v>
          </cell>
          <cell r="E221" t="str">
            <v>КIРОВОГРАДСЬКА ФIЛIЯ ЗАКРИТОГО АКЦIОНЕРНОГО ТОВАРИСТВА "УКРАЇНСЬКИЙ МОБIЛЬНИЙ ЗВ'ЯЗОК"</v>
          </cell>
          <cell r="F221">
            <v>3395.46</v>
          </cell>
          <cell r="G221">
            <v>3395.46</v>
          </cell>
          <cell r="H221">
            <v>2879.431</v>
          </cell>
          <cell r="I221">
            <v>2879.431</v>
          </cell>
          <cell r="J221">
            <v>-516.029</v>
          </cell>
          <cell r="K221">
            <v>0</v>
          </cell>
          <cell r="L221">
            <v>0</v>
          </cell>
          <cell r="M221">
            <v>7.4300000000000005E-2</v>
          </cell>
          <cell r="N221">
            <v>0</v>
          </cell>
        </row>
        <row r="222">
          <cell r="B222">
            <v>12</v>
          </cell>
          <cell r="C222" t="str">
            <v>ЛУГАНСЬКА ОБЛАСТЬ</v>
          </cell>
          <cell r="D222">
            <v>32292929</v>
          </cell>
          <cell r="E222" t="str">
            <v>ЗАКРИТЕ АКЦIОНЕРНЕ ТОВАРИСТВО "ЛИСИЧАНСЬКА НАФТОВА IНВЕСТИЦIЙНА КОМПАНIЯ"</v>
          </cell>
          <cell r="F222">
            <v>23219.678100000001</v>
          </cell>
          <cell r="G222">
            <v>19841.82</v>
          </cell>
          <cell r="H222">
            <v>148237.90400000001</v>
          </cell>
          <cell r="I222">
            <v>426489.72899999999</v>
          </cell>
          <cell r="J222">
            <v>406647.90899999999</v>
          </cell>
          <cell r="K222">
            <v>0</v>
          </cell>
          <cell r="L222">
            <v>0</v>
          </cell>
          <cell r="M222">
            <v>281096.51699999999</v>
          </cell>
          <cell r="N222">
            <v>278251.82500000001</v>
          </cell>
        </row>
        <row r="223">
          <cell r="B223">
            <v>12</v>
          </cell>
          <cell r="C223" t="str">
            <v>ЛУГАНСЬКА ОБЛАСТЬ</v>
          </cell>
          <cell r="D223">
            <v>32359181</v>
          </cell>
          <cell r="E223" t="str">
            <v>ТОВАРИСТВО З ОБМЕЖЕНОЮ ВIДПОВIДАЛЬНIСТЮ "ЛИНОС"</v>
          </cell>
          <cell r="F223">
            <v>735458.33600000001</v>
          </cell>
          <cell r="G223">
            <v>689637.24100000004</v>
          </cell>
          <cell r="H223">
            <v>183014.49799999999</v>
          </cell>
          <cell r="I223">
            <v>166174.826</v>
          </cell>
          <cell r="J223">
            <v>-523462.41</v>
          </cell>
          <cell r="K223">
            <v>0</v>
          </cell>
          <cell r="L223">
            <v>0</v>
          </cell>
          <cell r="M223">
            <v>0</v>
          </cell>
          <cell r="N223">
            <v>-16915.442999999999</v>
          </cell>
        </row>
        <row r="224">
          <cell r="B224">
            <v>12</v>
          </cell>
          <cell r="C224" t="str">
            <v>ЛУГАНСЬКА ОБЛАСТЬ</v>
          </cell>
          <cell r="D224">
            <v>32320704</v>
          </cell>
          <cell r="E224" t="str">
            <v>ДЕРЖАВНЕ ПIДПРИЄМСТВО "РОВЕНЬКИАНТРАЦИТ"</v>
          </cell>
          <cell r="F224">
            <v>113373.503</v>
          </cell>
          <cell r="G224">
            <v>132356.10399999999</v>
          </cell>
          <cell r="H224">
            <v>29332.612799999999</v>
          </cell>
          <cell r="I224">
            <v>164415.02100000001</v>
          </cell>
          <cell r="J224">
            <v>32058.9166</v>
          </cell>
          <cell r="K224">
            <v>228939.50200000001</v>
          </cell>
          <cell r="L224">
            <v>-258657.71</v>
          </cell>
          <cell r="M224">
            <v>29.556509999999999</v>
          </cell>
          <cell r="N224">
            <v>4.6398700000000002</v>
          </cell>
        </row>
        <row r="225">
          <cell r="B225">
            <v>12</v>
          </cell>
          <cell r="C225" t="str">
            <v>ЛУГАНСЬКА ОБЛАСТЬ</v>
          </cell>
          <cell r="D225">
            <v>32355669</v>
          </cell>
          <cell r="E225" t="str">
            <v>ДЕРЖАВНЕ ПIДПРИЄМСТВО "СВЕРДЛОВАНТРАЦИТ"</v>
          </cell>
          <cell r="F225">
            <v>61255.558799999999</v>
          </cell>
          <cell r="G225">
            <v>57359.82</v>
          </cell>
          <cell r="H225">
            <v>-32277.001</v>
          </cell>
          <cell r="I225">
            <v>108367.53</v>
          </cell>
          <cell r="J225">
            <v>51007.710299999999</v>
          </cell>
          <cell r="K225">
            <v>40996.3963</v>
          </cell>
          <cell r="L225">
            <v>-183599.43</v>
          </cell>
          <cell r="M225">
            <v>0.01</v>
          </cell>
          <cell r="N225">
            <v>-43.61647</v>
          </cell>
        </row>
        <row r="226">
          <cell r="B226">
            <v>12</v>
          </cell>
          <cell r="C226" t="str">
            <v>ЛУГАНСЬКА ОБЛАСТЬ</v>
          </cell>
          <cell r="D226">
            <v>32363486</v>
          </cell>
          <cell r="E226" t="str">
            <v>ВIДКРИТЕ АКЦIОНЕРНЕ ТОВАРИСТВО "КРАСНОДОНВУГIЛЛЯ"</v>
          </cell>
          <cell r="F226">
            <v>174774.769</v>
          </cell>
          <cell r="G226">
            <v>196472.546</v>
          </cell>
          <cell r="H226">
            <v>123807.473</v>
          </cell>
          <cell r="I226">
            <v>95785.992400000003</v>
          </cell>
          <cell r="J226">
            <v>-100686.55</v>
          </cell>
          <cell r="K226">
            <v>0</v>
          </cell>
          <cell r="L226">
            <v>-149055.14000000001</v>
          </cell>
          <cell r="M226">
            <v>5.9028799999999997</v>
          </cell>
          <cell r="N226">
            <v>-10.805429999999999</v>
          </cell>
        </row>
        <row r="227">
          <cell r="B227">
            <v>12</v>
          </cell>
          <cell r="C227" t="str">
            <v>ЛУГАНСЬКА ОБЛАСТЬ</v>
          </cell>
          <cell r="D227">
            <v>26174683</v>
          </cell>
          <cell r="E227" t="str">
            <v>СТРУКТУРНА ОДИНИЦЯ "ЛУГАНСЬКА ТЕС" ТОВАРИСТВО З ОБМЕЖЕНОЮ ВIДПОВIДАЛЬНIСТЮ "СХIДЕНЕРГО"</v>
          </cell>
          <cell r="F227">
            <v>29933.706600000001</v>
          </cell>
          <cell r="G227">
            <v>29600.907800000001</v>
          </cell>
          <cell r="H227">
            <v>27046.5095</v>
          </cell>
          <cell r="I227">
            <v>38706.794500000004</v>
          </cell>
          <cell r="J227">
            <v>9105.8867699999992</v>
          </cell>
          <cell r="K227">
            <v>0</v>
          </cell>
          <cell r="L227">
            <v>0</v>
          </cell>
          <cell r="M227">
            <v>11677.197</v>
          </cell>
          <cell r="N227">
            <v>11660.285</v>
          </cell>
        </row>
        <row r="228">
          <cell r="B228">
            <v>12</v>
          </cell>
          <cell r="C228" t="str">
            <v>ЛУГАНСЬКА ОБЛАСТЬ</v>
          </cell>
          <cell r="D228">
            <v>1882551</v>
          </cell>
          <cell r="E228" t="str">
            <v>ВIДКРИТЕ АКЦIОНЕРНЕ ТОВАРИСТВО "РУБIЖАНСЬКИЙ КАРТОННО-ТАРНИЙ КОМБIНАТ"</v>
          </cell>
          <cell r="F228">
            <v>32204.7016</v>
          </cell>
          <cell r="G228">
            <v>31736.5952</v>
          </cell>
          <cell r="H228">
            <v>33520.362699999998</v>
          </cell>
          <cell r="I228">
            <v>33484.569499999998</v>
          </cell>
          <cell r="J228">
            <v>1747.97423</v>
          </cell>
          <cell r="K228">
            <v>0</v>
          </cell>
          <cell r="L228">
            <v>0</v>
          </cell>
          <cell r="M228">
            <v>78.794920000000005</v>
          </cell>
          <cell r="N228">
            <v>-37.694450000000003</v>
          </cell>
        </row>
        <row r="229">
          <cell r="B229">
            <v>12</v>
          </cell>
          <cell r="C229" t="str">
            <v>ЛУГАНСЬКА ОБЛАСТЬ</v>
          </cell>
          <cell r="D229">
            <v>190816</v>
          </cell>
          <cell r="E229" t="str">
            <v>ВIДКРИТЕ АКЦIОНЕРНЕ ТОВАРИСТВО "АЛЧЕВСЬКИЙ КОКСОХIМIЧНИЙ ЗАВОД"</v>
          </cell>
          <cell r="F229">
            <v>9004.1404000000002</v>
          </cell>
          <cell r="G229">
            <v>2289.3864100000001</v>
          </cell>
          <cell r="H229">
            <v>17859.050500000001</v>
          </cell>
          <cell r="I229">
            <v>29123.2078</v>
          </cell>
          <cell r="J229">
            <v>26833.8213</v>
          </cell>
          <cell r="K229">
            <v>0</v>
          </cell>
          <cell r="L229">
            <v>0</v>
          </cell>
          <cell r="M229">
            <v>21198.084299999999</v>
          </cell>
          <cell r="N229">
            <v>11272.6945</v>
          </cell>
        </row>
        <row r="230">
          <cell r="B230">
            <v>12</v>
          </cell>
          <cell r="C230" t="str">
            <v>ЛУГАНСЬКА ОБЛАСТЬ</v>
          </cell>
          <cell r="D230">
            <v>32473323</v>
          </cell>
          <cell r="E230" t="str">
            <v>ДЕРЖАВНЕ ПIДПРИЄМСТВО "ЛУГАНСЬКВУГIЛЛЯ"</v>
          </cell>
          <cell r="F230">
            <v>27632.2143</v>
          </cell>
          <cell r="G230">
            <v>17815.451000000001</v>
          </cell>
          <cell r="H230">
            <v>-7051.8446999999996</v>
          </cell>
          <cell r="I230">
            <v>28532.385399999999</v>
          </cell>
          <cell r="J230">
            <v>10716.9344</v>
          </cell>
          <cell r="K230">
            <v>40447.941299999999</v>
          </cell>
          <cell r="L230">
            <v>-31175.705000000002</v>
          </cell>
          <cell r="M230">
            <v>0</v>
          </cell>
          <cell r="N230">
            <v>0</v>
          </cell>
        </row>
        <row r="231">
          <cell r="B231">
            <v>12</v>
          </cell>
          <cell r="C231" t="str">
            <v>ЛУГАНСЬКА ОБЛАСТЬ</v>
          </cell>
          <cell r="D231">
            <v>31443937</v>
          </cell>
          <cell r="E231" t="str">
            <v>ТОВАРИСТВО З ОБМЕЖЕНОЮ ВIДПОВIДАЛЬНIСТЮ "ЛУГАНСЬКЕ ЕНЕРГЕТИЧНЕ ОБ'ЄДНАННЯ"</v>
          </cell>
          <cell r="F231">
            <v>19532.911599999999</v>
          </cell>
          <cell r="G231">
            <v>19603.8537</v>
          </cell>
          <cell r="H231">
            <v>24874.7968</v>
          </cell>
          <cell r="I231">
            <v>27430.6911</v>
          </cell>
          <cell r="J231">
            <v>7826.83734</v>
          </cell>
          <cell r="K231">
            <v>0</v>
          </cell>
          <cell r="L231">
            <v>0</v>
          </cell>
          <cell r="M231">
            <v>2670.69839</v>
          </cell>
          <cell r="N231">
            <v>2555.62329</v>
          </cell>
        </row>
        <row r="232">
          <cell r="B232">
            <v>12</v>
          </cell>
          <cell r="C232" t="str">
            <v>ЛУГАНСЬКА ОБЛАСТЬ</v>
          </cell>
          <cell r="D232">
            <v>32226065</v>
          </cell>
          <cell r="E232" t="str">
            <v>ДЕРЖАВНЕ ПIДПРИЄМСТВО "АНТРАЦИТ"</v>
          </cell>
          <cell r="F232">
            <v>14272.6955</v>
          </cell>
          <cell r="G232">
            <v>20600.014999999999</v>
          </cell>
          <cell r="H232">
            <v>43595.330699999999</v>
          </cell>
          <cell r="I232">
            <v>26254.112000000001</v>
          </cell>
          <cell r="J232">
            <v>5654.09699</v>
          </cell>
          <cell r="K232">
            <v>32680.623100000001</v>
          </cell>
          <cell r="L232">
            <v>4393.4876100000001</v>
          </cell>
          <cell r="M232">
            <v>0</v>
          </cell>
          <cell r="N232">
            <v>-1.0000000000000001E-5</v>
          </cell>
        </row>
        <row r="233">
          <cell r="B233">
            <v>12</v>
          </cell>
          <cell r="C233" t="str">
            <v>ЛУГАНСЬКА ОБЛАСТЬ</v>
          </cell>
          <cell r="D233">
            <v>30996128</v>
          </cell>
          <cell r="E233" t="str">
            <v>ЗАКРИТЕ АКЦIОНЕРНЕ ТОВАРИСТВО "ЛУГАНСЬКИЙ ЛIКЕРО-ГОРIЛЧАНИЙ ЗАВОД ЛУГА-НОВА"</v>
          </cell>
          <cell r="F233">
            <v>23032.5344</v>
          </cell>
          <cell r="G233">
            <v>24058.871200000001</v>
          </cell>
          <cell r="H233">
            <v>23210.738499999999</v>
          </cell>
          <cell r="I233">
            <v>25909.897300000001</v>
          </cell>
          <cell r="J233">
            <v>1851.0261</v>
          </cell>
          <cell r="K233">
            <v>0</v>
          </cell>
          <cell r="L233">
            <v>0</v>
          </cell>
          <cell r="M233">
            <v>4954.0240299999996</v>
          </cell>
          <cell r="N233">
            <v>2199.1587500000001</v>
          </cell>
        </row>
        <row r="234">
          <cell r="B234">
            <v>12</v>
          </cell>
          <cell r="C234" t="str">
            <v>ЛУГАНСЬКА ОБЛАСТЬ</v>
          </cell>
          <cell r="D234">
            <v>5451150</v>
          </cell>
          <cell r="E234" t="str">
            <v>ВIДКРИТЕ АКЦIОНЕРНЕ ТОВАРИСТВО ПО ГАЗОПОСТАЧАННЮ ТА ГАЗИФIКАЦIЄ "ЛУГАНСЬКГАЗ"</v>
          </cell>
          <cell r="F234">
            <v>15685.861999999999</v>
          </cell>
          <cell r="G234">
            <v>15687.397199999999</v>
          </cell>
          <cell r="H234">
            <v>20770.082600000002</v>
          </cell>
          <cell r="I234">
            <v>24181.206900000001</v>
          </cell>
          <cell r="J234">
            <v>8493.8097199999993</v>
          </cell>
          <cell r="K234">
            <v>0</v>
          </cell>
          <cell r="L234">
            <v>0</v>
          </cell>
          <cell r="M234">
            <v>3410.8375999999998</v>
          </cell>
          <cell r="N234">
            <v>3405.1772700000001</v>
          </cell>
        </row>
        <row r="235">
          <cell r="B235">
            <v>12</v>
          </cell>
          <cell r="C235" t="str">
            <v>ЛУГАНСЬКА ОБЛАСТЬ</v>
          </cell>
          <cell r="D235">
            <v>9585574</v>
          </cell>
          <cell r="E235" t="str">
            <v>ДЕРЖАВНЕ ПIДПРИЄМСТВО "ПОПАСНЯНСЬКИЙ ВАГОНОРЕМОНТНИЙ ЗАВОД"</v>
          </cell>
          <cell r="F235">
            <v>15476.0558</v>
          </cell>
          <cell r="G235">
            <v>15473.426799999999</v>
          </cell>
          <cell r="H235">
            <v>17837.474999999999</v>
          </cell>
          <cell r="I235">
            <v>18924.923999999999</v>
          </cell>
          <cell r="J235">
            <v>3451.49721</v>
          </cell>
          <cell r="K235">
            <v>0</v>
          </cell>
          <cell r="L235">
            <v>0</v>
          </cell>
          <cell r="M235">
            <v>1088.864</v>
          </cell>
          <cell r="N235">
            <v>1087.4490000000001</v>
          </cell>
        </row>
        <row r="236">
          <cell r="B236">
            <v>12</v>
          </cell>
          <cell r="C236" t="str">
            <v>ЛУГАНСЬКА ОБЛАСТЬ</v>
          </cell>
          <cell r="D236">
            <v>31380846</v>
          </cell>
          <cell r="E236" t="str">
            <v>ЗАКРИТЕ АКЦIОНЕРНЕ ТОВАРИСТВО "ЛИСИЧАНСЬКИЙ СКЛОЗАВОД "ПРОЛЕТАРIЙ"</v>
          </cell>
          <cell r="F236">
            <v>12937.0689</v>
          </cell>
          <cell r="G236">
            <v>14629.230299999999</v>
          </cell>
          <cell r="H236">
            <v>9616.8508999999995</v>
          </cell>
          <cell r="I236">
            <v>14959.4311</v>
          </cell>
          <cell r="J236">
            <v>330.20084000000003</v>
          </cell>
          <cell r="K236">
            <v>0</v>
          </cell>
          <cell r="L236">
            <v>0</v>
          </cell>
          <cell r="M236">
            <v>6058.5360499999997</v>
          </cell>
          <cell r="N236">
            <v>6058.5360499999997</v>
          </cell>
        </row>
        <row r="237">
          <cell r="B237">
            <v>12</v>
          </cell>
          <cell r="C237" t="str">
            <v>ЛУГАНСЬКА ОБЛАСТЬ</v>
          </cell>
          <cell r="D237">
            <v>32446546</v>
          </cell>
          <cell r="E237" t="str">
            <v>ДЕРЖАВНЕ ПIДПРИЄМСТВО "ДОНБАСАНТРАЦИТ"</v>
          </cell>
          <cell r="F237">
            <v>-4755.7022999999999</v>
          </cell>
          <cell r="G237">
            <v>3093.00585</v>
          </cell>
          <cell r="H237">
            <v>7205.8483699999997</v>
          </cell>
          <cell r="I237">
            <v>14848.840200000001</v>
          </cell>
          <cell r="J237">
            <v>11755.8343</v>
          </cell>
          <cell r="K237">
            <v>26522.858899999999</v>
          </cell>
          <cell r="L237">
            <v>-11366.37</v>
          </cell>
          <cell r="M237">
            <v>6.4865599999999999</v>
          </cell>
          <cell r="N237">
            <v>-26.96566</v>
          </cell>
        </row>
        <row r="238">
          <cell r="B238">
            <v>12</v>
          </cell>
          <cell r="C238" t="str">
            <v>ЛУГАНСЬКА ОБЛАСТЬ</v>
          </cell>
          <cell r="D238">
            <v>5507034</v>
          </cell>
          <cell r="E238" t="str">
            <v>ЗАКРИТЕ АКЦIОНЕРНЕ ТОВАРИСТВО "ЛУГАНСЬКИЙ М'ЯСОКОМБIНАТ"</v>
          </cell>
          <cell r="F238">
            <v>8652.6316000000006</v>
          </cell>
          <cell r="G238">
            <v>8633.8366000000005</v>
          </cell>
          <cell r="H238">
            <v>12629.9977</v>
          </cell>
          <cell r="I238">
            <v>12869.155500000001</v>
          </cell>
          <cell r="J238">
            <v>4235.3188799999998</v>
          </cell>
          <cell r="K238">
            <v>0</v>
          </cell>
          <cell r="L238">
            <v>0</v>
          </cell>
          <cell r="M238">
            <v>239.15810999999999</v>
          </cell>
          <cell r="N238">
            <v>239.15781000000001</v>
          </cell>
        </row>
        <row r="239">
          <cell r="B239">
            <v>12</v>
          </cell>
          <cell r="C239" t="str">
            <v>ЛУГАНСЬКА ОБЛАСТЬ</v>
          </cell>
          <cell r="D239">
            <v>32538783</v>
          </cell>
          <cell r="E239" t="str">
            <v>ОБЛАСНЕ КОМУНАЛЬНЕ ПIДПРИЄМСТВО "КОМПАНIЯ "ЛУГАНСЬКВОДА"</v>
          </cell>
          <cell r="F239">
            <v>9722.9020199999995</v>
          </cell>
          <cell r="G239">
            <v>9528.1418599999997</v>
          </cell>
          <cell r="H239">
            <v>11156.192999999999</v>
          </cell>
          <cell r="I239">
            <v>12063.7462</v>
          </cell>
          <cell r="J239">
            <v>2535.6043199999999</v>
          </cell>
          <cell r="K239">
            <v>0</v>
          </cell>
          <cell r="L239">
            <v>0</v>
          </cell>
          <cell r="M239">
            <v>844.69961999999998</v>
          </cell>
          <cell r="N239">
            <v>844.40601000000004</v>
          </cell>
        </row>
        <row r="240">
          <cell r="B240">
            <v>12</v>
          </cell>
          <cell r="C240" t="str">
            <v>ЛУГАНСЬКА ОБЛАСТЬ</v>
          </cell>
          <cell r="D240">
            <v>32326182</v>
          </cell>
          <cell r="E240" t="str">
            <v>ТОВАРИСТВО З ОБМЕЖЕНОЮ ВIДПОВIДАЛЬНIСТЮ "НАУКОВО-ВИРОБНИЧИЙ ЦЕНТР "ЕКОСФЕРА"</v>
          </cell>
          <cell r="F240">
            <v>11112.872799999999</v>
          </cell>
          <cell r="G240">
            <v>11103.883900000001</v>
          </cell>
          <cell r="H240">
            <v>11226.941000000001</v>
          </cell>
          <cell r="I240">
            <v>11226.843000000001</v>
          </cell>
          <cell r="J240">
            <v>122.95913</v>
          </cell>
          <cell r="K240">
            <v>0</v>
          </cell>
          <cell r="L240">
            <v>0</v>
          </cell>
          <cell r="M240">
            <v>2.7400000000000001E-2</v>
          </cell>
          <cell r="N240">
            <v>-9.8000000000000004E-2</v>
          </cell>
        </row>
        <row r="241">
          <cell r="B241">
            <v>12</v>
          </cell>
          <cell r="C241" t="str">
            <v>ЛУГАНСЬКА ОБЛАСТЬ</v>
          </cell>
          <cell r="D241">
            <v>131050</v>
          </cell>
          <cell r="E241" t="str">
            <v>ДЕРЖАВНЕ ПIДПРИЄМСТВО "СЄВЄРОДОНЕЦЬКА ТЕПЛОЕЛЕКТРОЦЕНТРАЛЬ"</v>
          </cell>
          <cell r="F241">
            <v>9729.0490399999999</v>
          </cell>
          <cell r="G241">
            <v>7224.4751200000001</v>
          </cell>
          <cell r="H241">
            <v>5699.5267400000002</v>
          </cell>
          <cell r="I241">
            <v>10827.5638</v>
          </cell>
          <cell r="J241">
            <v>3603.0886399999999</v>
          </cell>
          <cell r="K241">
            <v>63.011789999999998</v>
          </cell>
          <cell r="L241">
            <v>-9128.4361000000008</v>
          </cell>
          <cell r="M241">
            <v>39.227629999999998</v>
          </cell>
          <cell r="N241">
            <v>39.227629999999998</v>
          </cell>
        </row>
        <row r="242">
          <cell r="B242">
            <v>13</v>
          </cell>
          <cell r="C242" t="str">
            <v>ЛЬВIВСЬКА ОБЛАСТЬ</v>
          </cell>
          <cell r="D242">
            <v>1059900</v>
          </cell>
          <cell r="E242" t="str">
            <v>ДЕРЖАВНЕ ТЕРИТОРIАЛЬНО-ГАЛУЗЕВЕ ОБ'ЄДНАННЯ "ЛЬВIВСЬКА ЗАЛIЗНИЦЯ"'</v>
          </cell>
          <cell r="F242">
            <v>338040.32900000003</v>
          </cell>
          <cell r="G242">
            <v>328316.011</v>
          </cell>
          <cell r="H242">
            <v>373508.18</v>
          </cell>
          <cell r="I242">
            <v>385825.72899999999</v>
          </cell>
          <cell r="J242">
            <v>57509.718200000003</v>
          </cell>
          <cell r="K242">
            <v>0</v>
          </cell>
          <cell r="L242">
            <v>0</v>
          </cell>
          <cell r="M242">
            <v>11920.3783</v>
          </cell>
          <cell r="N242">
            <v>11905.856400000001</v>
          </cell>
        </row>
        <row r="243">
          <cell r="B243">
            <v>13</v>
          </cell>
          <cell r="C243" t="str">
            <v>ЛЬВIВСЬКА ОБЛАСТЬ</v>
          </cell>
          <cell r="D243">
            <v>23269555</v>
          </cell>
          <cell r="E243" t="str">
            <v>ВIДКРИТЕ АКЦIОНЕРНЕ ТОВАРИСТВО "ЗАХIДЕНЕРГО"</v>
          </cell>
          <cell r="F243">
            <v>149866.92800000001</v>
          </cell>
          <cell r="G243">
            <v>150396.13800000001</v>
          </cell>
          <cell r="H243">
            <v>174169.36600000001</v>
          </cell>
          <cell r="I243">
            <v>181742.20800000001</v>
          </cell>
          <cell r="J243">
            <v>31346.070199999998</v>
          </cell>
          <cell r="K243">
            <v>0</v>
          </cell>
          <cell r="L243">
            <v>0</v>
          </cell>
          <cell r="M243">
            <v>7632.9844300000004</v>
          </cell>
          <cell r="N243">
            <v>7406.0600800000002</v>
          </cell>
        </row>
        <row r="244">
          <cell r="B244">
            <v>13</v>
          </cell>
          <cell r="C244" t="str">
            <v>ЛЬВIВСЬКА ОБЛАСТЬ</v>
          </cell>
          <cell r="D244">
            <v>30822837</v>
          </cell>
          <cell r="E244" t="str">
            <v>ЗАКРИТЕ АКЦIОНЕРНЕ ТОВАРИСТВО "ЛЬВIВСЬКИЙ ЛIКЕРО-ГОРIЛЧАНИЙ ЗАВОД"</v>
          </cell>
          <cell r="F244">
            <v>99515.446400000001</v>
          </cell>
          <cell r="G244">
            <v>113869.736</v>
          </cell>
          <cell r="H244">
            <v>134004.465</v>
          </cell>
          <cell r="I244">
            <v>139766.204</v>
          </cell>
          <cell r="J244">
            <v>25896.4679</v>
          </cell>
          <cell r="K244">
            <v>0</v>
          </cell>
          <cell r="L244">
            <v>0</v>
          </cell>
          <cell r="M244">
            <v>20031.245999999999</v>
          </cell>
          <cell r="N244">
            <v>4980.7183400000004</v>
          </cell>
        </row>
        <row r="245">
          <cell r="B245">
            <v>13</v>
          </cell>
          <cell r="C245" t="str">
            <v>ЛЬВIВСЬКА ОБЛАСТЬ</v>
          </cell>
          <cell r="D245">
            <v>25546088</v>
          </cell>
          <cell r="E245" t="str">
            <v>ФIЛIЯ ЗАКРИТОГО АКЦIОНЕРНОГО ТОВАРИСТВА "КИЇВСТАР ДЖ.ЕС.ЕМ." В М ЛЬВОВI</v>
          </cell>
          <cell r="F245">
            <v>32747.6253</v>
          </cell>
          <cell r="G245">
            <v>32750.075000000001</v>
          </cell>
          <cell r="H245">
            <v>79182.378500000006</v>
          </cell>
          <cell r="I245">
            <v>79176.095199999996</v>
          </cell>
          <cell r="J245">
            <v>46426.020199999999</v>
          </cell>
          <cell r="K245">
            <v>0</v>
          </cell>
          <cell r="L245">
            <v>0</v>
          </cell>
          <cell r="M245">
            <v>7.0108899999999998</v>
          </cell>
          <cell r="N245">
            <v>-6.2833800000000002</v>
          </cell>
        </row>
        <row r="246">
          <cell r="B246">
            <v>13</v>
          </cell>
          <cell r="C246" t="str">
            <v>ЛЬВIВСЬКА ОБЛАСТЬ</v>
          </cell>
          <cell r="D246">
            <v>152388</v>
          </cell>
          <cell r="E246" t="str">
            <v>ВIДКРИТЕ АКЦIОНЕРНЕ ТОВАРИСТВО "НАФТОПЕРЕРОБНИЙ КОМПЛЕКС "ГАЛИЧИНА"</v>
          </cell>
          <cell r="F246">
            <v>143619.84899999999</v>
          </cell>
          <cell r="G246">
            <v>152113.995</v>
          </cell>
          <cell r="H246">
            <v>82245.151100000003</v>
          </cell>
          <cell r="I246">
            <v>75247.823999999993</v>
          </cell>
          <cell r="J246">
            <v>-76866.171000000002</v>
          </cell>
          <cell r="K246">
            <v>115.18777</v>
          </cell>
          <cell r="L246">
            <v>-90.916510000000002</v>
          </cell>
          <cell r="M246">
            <v>8645.1690400000007</v>
          </cell>
          <cell r="N246">
            <v>-6988.9161000000004</v>
          </cell>
        </row>
        <row r="247">
          <cell r="B247">
            <v>13</v>
          </cell>
          <cell r="C247" t="str">
            <v>ЛЬВIВСЬКА ОБЛАСТЬ</v>
          </cell>
          <cell r="D247">
            <v>383952</v>
          </cell>
          <cell r="E247" t="str">
            <v>ВIДКРИТЕ АКЦIОНЕРНЕ ТОВАРИСТВО "ЛЬВIВСЬКА ПИВОВАРНЯ"</v>
          </cell>
          <cell r="F247">
            <v>44233.784</v>
          </cell>
          <cell r="G247">
            <v>43777.906999999999</v>
          </cell>
          <cell r="H247">
            <v>58042.345800000003</v>
          </cell>
          <cell r="I247">
            <v>62373.004300000001</v>
          </cell>
          <cell r="J247">
            <v>18595.0972</v>
          </cell>
          <cell r="K247">
            <v>0</v>
          </cell>
          <cell r="L247">
            <v>0</v>
          </cell>
          <cell r="M247">
            <v>4392.0195400000002</v>
          </cell>
          <cell r="N247">
            <v>4330.48902</v>
          </cell>
        </row>
        <row r="248">
          <cell r="B248">
            <v>13</v>
          </cell>
          <cell r="C248" t="str">
            <v>ЛЬВIВСЬКА ОБЛАСТЬ</v>
          </cell>
          <cell r="D248">
            <v>131587</v>
          </cell>
          <cell r="E248" t="str">
            <v>ВIДКРИТЕ АКЦIОНЕРНЕ ТОВАРИСТВО "ЛЬВIВОБЛЕНЕРГО"</v>
          </cell>
          <cell r="F248">
            <v>45511.9856</v>
          </cell>
          <cell r="G248">
            <v>45919.129699999998</v>
          </cell>
          <cell r="H248">
            <v>58551.497300000003</v>
          </cell>
          <cell r="I248">
            <v>46755.0101</v>
          </cell>
          <cell r="J248">
            <v>835.88041999999996</v>
          </cell>
          <cell r="K248">
            <v>11932.3478</v>
          </cell>
          <cell r="L248">
            <v>11932.3478</v>
          </cell>
          <cell r="M248">
            <v>0.15966</v>
          </cell>
          <cell r="N248">
            <v>6.0699999999999997E-2</v>
          </cell>
        </row>
        <row r="249">
          <cell r="B249">
            <v>13</v>
          </cell>
          <cell r="C249" t="str">
            <v>ЛЬВIВСЬКА ОБЛАСТЬ</v>
          </cell>
          <cell r="D249">
            <v>382154</v>
          </cell>
          <cell r="E249" t="str">
            <v>ЗАКРИТЕ АКЦIОНЕРНЕ ТОВАРИСТВО "ЛЬВIВСЬКА КОНДИТЕРСЬКА ФIРМА "СВIТОЧ"</v>
          </cell>
          <cell r="F249">
            <v>19845.763599999998</v>
          </cell>
          <cell r="G249">
            <v>28508.387500000001</v>
          </cell>
          <cell r="H249">
            <v>35846.683299999997</v>
          </cell>
          <cell r="I249">
            <v>38392.742100000003</v>
          </cell>
          <cell r="J249">
            <v>9884.3545200000008</v>
          </cell>
          <cell r="K249">
            <v>0</v>
          </cell>
          <cell r="L249">
            <v>0</v>
          </cell>
          <cell r="M249">
            <v>2566.7158800000002</v>
          </cell>
          <cell r="N249">
            <v>2546.0526599999998</v>
          </cell>
        </row>
        <row r="250">
          <cell r="B250">
            <v>13</v>
          </cell>
          <cell r="C250" t="str">
            <v>ЛЬВIВСЬКА ОБЛАСТЬ</v>
          </cell>
          <cell r="D250">
            <v>22376504</v>
          </cell>
          <cell r="E250" t="str">
            <v>ЗАХ.IДНЕ ТУ ЗАКРИТЕ АКЦIОНЕРНЕ ТОВАРИСТВО "УКРАIНСЬКИЙ МОБIЛЬНИЙ ЗВ'ЯЗОК"</v>
          </cell>
          <cell r="F250">
            <v>28663.17</v>
          </cell>
          <cell r="G250">
            <v>28663.18</v>
          </cell>
          <cell r="H250">
            <v>37672.010999999999</v>
          </cell>
          <cell r="I250">
            <v>37672.010999999999</v>
          </cell>
          <cell r="J250">
            <v>9008.8310000000001</v>
          </cell>
          <cell r="K250">
            <v>0</v>
          </cell>
          <cell r="L250">
            <v>0</v>
          </cell>
          <cell r="M250">
            <v>1.4117599999999999</v>
          </cell>
          <cell r="N250">
            <v>0</v>
          </cell>
        </row>
        <row r="251">
          <cell r="B251">
            <v>13</v>
          </cell>
          <cell r="C251" t="str">
            <v>ЛЬВIВСЬКА ОБЛАСТЬ</v>
          </cell>
          <cell r="D251">
            <v>3348471</v>
          </cell>
          <cell r="E251" t="str">
            <v>ЛЬВIВСЬКЕ МIСЬКЕ КОМУНАЛЬНЕ ПIДПРИЄМСТВО "ЛЬВIВВОДОКАНАЛ"</v>
          </cell>
          <cell r="F251">
            <v>6512.5896400000001</v>
          </cell>
          <cell r="G251">
            <v>12495.075999999999</v>
          </cell>
          <cell r="H251">
            <v>13727.5707</v>
          </cell>
          <cell r="I251">
            <v>37642.721100000002</v>
          </cell>
          <cell r="J251">
            <v>25147.645100000002</v>
          </cell>
          <cell r="K251">
            <v>3297.14525</v>
          </cell>
          <cell r="L251">
            <v>-14322.947</v>
          </cell>
          <cell r="M251">
            <v>18.822900000000001</v>
          </cell>
          <cell r="N251">
            <v>18.822900000000001</v>
          </cell>
        </row>
        <row r="252">
          <cell r="B252">
            <v>13</v>
          </cell>
          <cell r="C252" t="str">
            <v>ЛЬВIВСЬКА ОБЛАСТЬ</v>
          </cell>
          <cell r="D252">
            <v>293025</v>
          </cell>
          <cell r="E252" t="str">
            <v>ВIДКРИТЕ АКЦIОНЕРНЕ ТОВАРИСТВО "МИКОЛАЇВЦЕМЕНТ"</v>
          </cell>
          <cell r="F252">
            <v>33125.089</v>
          </cell>
          <cell r="G252">
            <v>33060.486599999997</v>
          </cell>
          <cell r="H252">
            <v>35961.6391</v>
          </cell>
          <cell r="I252">
            <v>35913.184000000001</v>
          </cell>
          <cell r="J252">
            <v>2852.6973200000002</v>
          </cell>
          <cell r="K252">
            <v>0</v>
          </cell>
          <cell r="L252">
            <v>0</v>
          </cell>
          <cell r="M252">
            <v>36.808909999999997</v>
          </cell>
          <cell r="N252">
            <v>-54.28295</v>
          </cell>
        </row>
        <row r="253">
          <cell r="B253">
            <v>13</v>
          </cell>
          <cell r="C253" t="str">
            <v>ЛЬВIВСЬКА ОБЛАСТЬ</v>
          </cell>
          <cell r="D253">
            <v>25560533</v>
          </cell>
          <cell r="E253" t="str">
            <v>ФIЛIЯ ДОЧIРНЬОЇ КОМПАНIЇ "УКРГАЗВИДОБУВАННЯ" НАЦIОНАЛЬНОЇ АКЦIОНЕРНОЇ КОМПАНIЇ "НАФТОГАЗУКРАЇНИ" ГАЗОПРОМИСЛОВЕ УПРАВЛIННЯ "ЛЬВIВГАЗВИДОБУВАННЯ"</v>
          </cell>
          <cell r="F253">
            <v>49604.645700000001</v>
          </cell>
          <cell r="G253">
            <v>53654.351300000002</v>
          </cell>
          <cell r="H253">
            <v>2725.1300999999999</v>
          </cell>
          <cell r="I253">
            <v>25551.07</v>
          </cell>
          <cell r="J253">
            <v>-28103.280999999999</v>
          </cell>
          <cell r="K253">
            <v>4752.2016700000004</v>
          </cell>
          <cell r="L253">
            <v>-22749.924999999999</v>
          </cell>
          <cell r="M253">
            <v>11.8788</v>
          </cell>
          <cell r="N253">
            <v>11.76934</v>
          </cell>
        </row>
        <row r="254">
          <cell r="B254">
            <v>13</v>
          </cell>
          <cell r="C254" t="str">
            <v>ЛЬВIВСЬКА ОБЛАСТЬ</v>
          </cell>
          <cell r="D254">
            <v>22402928</v>
          </cell>
          <cell r="E254" t="str">
            <v>СПIЛЬНЕ ПIДПРИЄМСТВО "БОРИСЛАВСЬКА НАФТОВА КОМПАНIЯ" (У ФОРМI ТОВАРИСТВА З ОБМЕЖЕНОЮ ВIДПОВIДАЛЬНIСТЮ)</v>
          </cell>
          <cell r="F254">
            <v>12764.2991</v>
          </cell>
          <cell r="G254">
            <v>12756.492</v>
          </cell>
          <cell r="H254">
            <v>19901.208900000001</v>
          </cell>
          <cell r="I254">
            <v>21140.606800000001</v>
          </cell>
          <cell r="J254">
            <v>8384.1147600000004</v>
          </cell>
          <cell r="K254">
            <v>0</v>
          </cell>
          <cell r="L254">
            <v>0</v>
          </cell>
          <cell r="M254">
            <v>1266.73605</v>
          </cell>
          <cell r="N254">
            <v>1236.64941</v>
          </cell>
        </row>
        <row r="255">
          <cell r="B255">
            <v>13</v>
          </cell>
          <cell r="C255" t="str">
            <v>ЛЬВIВСЬКА ОБЛАСТЬ</v>
          </cell>
          <cell r="D255">
            <v>25558625</v>
          </cell>
          <cell r="E255" t="str">
            <v>УПРАВЛIННЯ КОМУНАЛЬНОГО МАЙНА ЛЬВIВСЬКОЇ МIСЬКОЇ РАДИ</v>
          </cell>
          <cell r="F255">
            <v>2095.2289999999998</v>
          </cell>
          <cell r="G255">
            <v>2096.6786200000001</v>
          </cell>
          <cell r="H255">
            <v>17216.726999999999</v>
          </cell>
          <cell r="I255">
            <v>17752.863499999999</v>
          </cell>
          <cell r="J255">
            <v>15656.1849</v>
          </cell>
          <cell r="K255">
            <v>0</v>
          </cell>
          <cell r="L255">
            <v>0</v>
          </cell>
          <cell r="M255">
            <v>541.63807999999995</v>
          </cell>
          <cell r="N255">
            <v>536.13652999999999</v>
          </cell>
        </row>
        <row r="256">
          <cell r="B256">
            <v>13</v>
          </cell>
          <cell r="C256" t="str">
            <v>ЛЬВIВСЬКА ОБЛАСТЬ</v>
          </cell>
          <cell r="D256">
            <v>31804036</v>
          </cell>
          <cell r="E256" t="str">
            <v>ТОВАРИСТВО З ОБМЕЖЕНОЮ ВIДПОВIДАЛЬНIСТЮ"НАУКОВО-ВИРОБНИЧЕ ПIДПРИЄМСТВО"ГЕТЬМАН"</v>
          </cell>
          <cell r="F256">
            <v>9970.8832399999992</v>
          </cell>
          <cell r="G256">
            <v>8858.8969500000003</v>
          </cell>
          <cell r="H256">
            <v>14932.737300000001</v>
          </cell>
          <cell r="I256">
            <v>16338.843000000001</v>
          </cell>
          <cell r="J256">
            <v>7479.94607</v>
          </cell>
          <cell r="K256">
            <v>0</v>
          </cell>
          <cell r="L256">
            <v>0</v>
          </cell>
          <cell r="M256">
            <v>1165.8349000000001</v>
          </cell>
          <cell r="N256">
            <v>754.31435999999997</v>
          </cell>
        </row>
        <row r="257">
          <cell r="B257">
            <v>13</v>
          </cell>
          <cell r="C257" t="str">
            <v>ЛЬВIВСЬКА ОБЛАСТЬ</v>
          </cell>
          <cell r="D257">
            <v>740599</v>
          </cell>
          <cell r="E257" t="str">
            <v>ВIДКРИТЕ АКЦIОНЕРНЕ ТОВАРИСТВО "ЛЬВIВСЬКИЙ ЛОКОМОТИВОРЕМОНТНИЙ ЗАВОД"</v>
          </cell>
          <cell r="F257">
            <v>6672.4114</v>
          </cell>
          <cell r="G257">
            <v>6717.4961800000001</v>
          </cell>
          <cell r="H257">
            <v>11553.511699999999</v>
          </cell>
          <cell r="I257">
            <v>12615.092199999999</v>
          </cell>
          <cell r="J257">
            <v>5897.5959800000001</v>
          </cell>
          <cell r="K257">
            <v>0</v>
          </cell>
          <cell r="L257">
            <v>0</v>
          </cell>
          <cell r="M257">
            <v>1109.6353899999999</v>
          </cell>
          <cell r="N257">
            <v>1061.58051</v>
          </cell>
        </row>
        <row r="258">
          <cell r="B258">
            <v>13</v>
          </cell>
          <cell r="C258" t="str">
            <v>ЛЬВIВСЬКА ОБЛАСТЬ</v>
          </cell>
          <cell r="D258">
            <v>7684556</v>
          </cell>
          <cell r="E258" t="str">
            <v>ДЕРЖАВНЕ ПIДПРИЄМСТВО МIНIСТЕРСТВА ОБОРОНИ УКРАЇНИ "ЛЬВIВСЬКИЙ ДЕРЖАВНИЙ АВIАЦIЙНО-РЕМОНТНИЙ ЗАВОД"</v>
          </cell>
          <cell r="F258">
            <v>3305.63024</v>
          </cell>
          <cell r="G258">
            <v>4243.3061200000002</v>
          </cell>
          <cell r="H258">
            <v>-678.05754000000002</v>
          </cell>
          <cell r="I258">
            <v>11373.2551</v>
          </cell>
          <cell r="J258">
            <v>7129.9489299999996</v>
          </cell>
          <cell r="K258">
            <v>0</v>
          </cell>
          <cell r="L258">
            <v>0</v>
          </cell>
          <cell r="M258">
            <v>13144.9822</v>
          </cell>
          <cell r="N258">
            <v>12051.2063</v>
          </cell>
        </row>
        <row r="259">
          <cell r="B259">
            <v>13</v>
          </cell>
          <cell r="C259" t="str">
            <v>ЛЬВIВСЬКА ОБЛАСТЬ</v>
          </cell>
          <cell r="D259">
            <v>13816938</v>
          </cell>
          <cell r="E259" t="str">
            <v>ТОВАРИСТВО З ОБМЕЖЕНОЮ ВIДПОВIДАЛЬНIСТЮ "ТОРГОВО-ПРОМИСЛОВА КОМПАНIЯ"</v>
          </cell>
          <cell r="F259">
            <v>3108.2705700000001</v>
          </cell>
          <cell r="G259">
            <v>3152.9765600000001</v>
          </cell>
          <cell r="H259">
            <v>9103.7183299999997</v>
          </cell>
          <cell r="I259">
            <v>11349.365900000001</v>
          </cell>
          <cell r="J259">
            <v>8196.3893200000002</v>
          </cell>
          <cell r="K259">
            <v>0</v>
          </cell>
          <cell r="L259">
            <v>0</v>
          </cell>
          <cell r="M259">
            <v>2244.31835</v>
          </cell>
          <cell r="N259">
            <v>2217.6194</v>
          </cell>
        </row>
        <row r="260">
          <cell r="B260">
            <v>13</v>
          </cell>
          <cell r="C260" t="str">
            <v>ЛЬВIВСЬКА ОБЛАСТЬ</v>
          </cell>
          <cell r="D260">
            <v>20770332</v>
          </cell>
          <cell r="E260" t="str">
            <v>ДЕРЖАВНЕ ПIДПРИЄМСТВО "СТРИЙСЬКИЙ ВАГОНОРЕМОНТНИЙ ЗАВОД"</v>
          </cell>
          <cell r="F260">
            <v>7350.7417100000002</v>
          </cell>
          <cell r="G260">
            <v>7351.8460299999997</v>
          </cell>
          <cell r="H260">
            <v>10563.466</v>
          </cell>
          <cell r="I260">
            <v>11242.2017</v>
          </cell>
          <cell r="J260">
            <v>3890.35565</v>
          </cell>
          <cell r="K260">
            <v>0</v>
          </cell>
          <cell r="L260">
            <v>0</v>
          </cell>
          <cell r="M260">
            <v>682.84834999999998</v>
          </cell>
          <cell r="N260">
            <v>678.73505</v>
          </cell>
        </row>
        <row r="261">
          <cell r="B261">
            <v>13</v>
          </cell>
          <cell r="C261" t="str">
            <v>ЛЬВIВСЬКА ОБЛАСТЬ</v>
          </cell>
          <cell r="D261">
            <v>26306989</v>
          </cell>
          <cell r="E261" t="str">
            <v>ЛЬВIВСЬКА ФIЛIЯ ЗАКРИТОГО АКЦIОНЕРНОГО ТОВАРИСТВА "УКРАIНСЬКИЙ МОБIЛЬНИЙ ЗВ'ЯЗОК"</v>
          </cell>
          <cell r="F261">
            <v>6804.64</v>
          </cell>
          <cell r="G261">
            <v>6804.665</v>
          </cell>
          <cell r="H261">
            <v>9613.3240000000005</v>
          </cell>
          <cell r="I261">
            <v>9613.3240000000005</v>
          </cell>
          <cell r="J261">
            <v>2808.6590000000001</v>
          </cell>
          <cell r="K261">
            <v>0</v>
          </cell>
          <cell r="L261">
            <v>0</v>
          </cell>
          <cell r="M261">
            <v>1.45434</v>
          </cell>
          <cell r="N261">
            <v>0</v>
          </cell>
        </row>
        <row r="262">
          <cell r="B262">
            <v>14</v>
          </cell>
          <cell r="C262" t="str">
            <v>МИКОЛАЇВСЬКА ОБЛАСТЬ</v>
          </cell>
          <cell r="D262">
            <v>25883682</v>
          </cell>
          <cell r="E262" t="str">
            <v>МИКОЛАЇВСЬКЕ ВIДДIЛЕННЯ ВIДКРИТОГО АКЦIОНЕРНОГО ТОВАРИСТВА "САН IНТЕРБРЮ УКРАЇНА"</v>
          </cell>
          <cell r="F262">
            <v>2275.8000000000002</v>
          </cell>
          <cell r="G262">
            <v>2280.6999999999998</v>
          </cell>
          <cell r="H262">
            <v>75154.117599999998</v>
          </cell>
          <cell r="I262">
            <v>75114.920299999998</v>
          </cell>
          <cell r="J262">
            <v>72834.220300000001</v>
          </cell>
          <cell r="K262">
            <v>0</v>
          </cell>
          <cell r="L262">
            <v>0</v>
          </cell>
          <cell r="M262">
            <v>2.1868500000000002</v>
          </cell>
          <cell r="N262">
            <v>-2.7131500000000002</v>
          </cell>
        </row>
        <row r="263">
          <cell r="B263">
            <v>14</v>
          </cell>
          <cell r="C263" t="str">
            <v>МИКОЛАЇВСЬКА ОБЛАСТЬ</v>
          </cell>
          <cell r="D263">
            <v>32573503</v>
          </cell>
          <cell r="E263" t="str">
            <v>ТОВАРИСТВО З ОБМЕЖЕНОЮ ВIДПОВIДАЛЬНIСТЮ "IНТЕРIОР"</v>
          </cell>
          <cell r="F263">
            <v>0</v>
          </cell>
          <cell r="G263">
            <v>0</v>
          </cell>
          <cell r="H263">
            <v>51523.679799999998</v>
          </cell>
          <cell r="I263">
            <v>51497.270499999999</v>
          </cell>
          <cell r="J263">
            <v>51497.270499999999</v>
          </cell>
          <cell r="K263">
            <v>0</v>
          </cell>
          <cell r="L263">
            <v>0</v>
          </cell>
          <cell r="M263">
            <v>27.4025</v>
          </cell>
          <cell r="N263">
            <v>27.4025</v>
          </cell>
        </row>
        <row r="264">
          <cell r="B264">
            <v>14</v>
          </cell>
          <cell r="C264" t="str">
            <v>МИКОЛАЇВСЬКА ОБЛАСТЬ</v>
          </cell>
          <cell r="D264">
            <v>20915546</v>
          </cell>
          <cell r="E264" t="str">
            <v>ВIДОКРЕМЛЕНИЙ ПIДРОЗДIЛ "ЮЖНОУКРАЇНСЬКА АТОМНА ЕЛЕКТРОСТАНЦIЯ" ДЕРЖАВНОГО ПIДПРИЄМСТВА "НАЦIОНАЛЬНА АТОМНА ЕНЕРГОГЕНЕРУЮЧА КОМПАНIЯ "ЕНЕРГОАТОМ"</v>
          </cell>
          <cell r="F264">
            <v>57602.108399999997</v>
          </cell>
          <cell r="G264">
            <v>53593.5674</v>
          </cell>
          <cell r="H264">
            <v>84369.920899999997</v>
          </cell>
          <cell r="I264">
            <v>45290.538500000002</v>
          </cell>
          <cell r="J264">
            <v>-8303.0288</v>
          </cell>
          <cell r="K264">
            <v>0</v>
          </cell>
          <cell r="L264">
            <v>0</v>
          </cell>
          <cell r="M264">
            <v>3472.3939399999999</v>
          </cell>
          <cell r="N264">
            <v>-31611.276000000002</v>
          </cell>
        </row>
        <row r="265">
          <cell r="B265">
            <v>14</v>
          </cell>
          <cell r="C265" t="str">
            <v>МИКОЛАЇВСЬКА ОБЛАСТЬ</v>
          </cell>
          <cell r="D265">
            <v>33969212</v>
          </cell>
          <cell r="E265" t="str">
            <v>ДЕРЖАВНЕ ПIДПРИЄМСТВО "ДЕРЖАВНА МОРСЬКА ЛОЦМАНСЬКА СЛУЖБА"</v>
          </cell>
          <cell r="F265">
            <v>0</v>
          </cell>
          <cell r="G265">
            <v>0</v>
          </cell>
          <cell r="H265">
            <v>40705.259100000003</v>
          </cell>
          <cell r="I265">
            <v>41518.784800000001</v>
          </cell>
          <cell r="J265">
            <v>41518.784800000001</v>
          </cell>
          <cell r="K265">
            <v>0</v>
          </cell>
          <cell r="L265">
            <v>0</v>
          </cell>
          <cell r="M265">
            <v>813.52566999999999</v>
          </cell>
          <cell r="N265">
            <v>813.52566999999999</v>
          </cell>
        </row>
        <row r="266">
          <cell r="B266">
            <v>14</v>
          </cell>
          <cell r="C266" t="str">
            <v>МИКОЛАЇВСЬКА ОБЛАСТЬ</v>
          </cell>
          <cell r="D266">
            <v>30850377</v>
          </cell>
          <cell r="E266" t="str">
            <v>ТОВАРИСТВО З ОБМЕЖЕНОЮ ВIДПОВIДАЛЬНIСТЮ "СЕЛТIК"</v>
          </cell>
          <cell r="F266">
            <v>0</v>
          </cell>
          <cell r="G266">
            <v>0</v>
          </cell>
          <cell r="H266">
            <v>40424.054400000001</v>
          </cell>
          <cell r="I266">
            <v>40436.641100000001</v>
          </cell>
          <cell r="J266">
            <v>40436.641100000001</v>
          </cell>
          <cell r="K266">
            <v>0</v>
          </cell>
          <cell r="L266">
            <v>0</v>
          </cell>
          <cell r="M266">
            <v>21.744820000000001</v>
          </cell>
          <cell r="N266">
            <v>21.744820000000001</v>
          </cell>
        </row>
        <row r="267">
          <cell r="B267">
            <v>14</v>
          </cell>
          <cell r="C267" t="str">
            <v>МИКОЛАЇВСЬКА ОБЛАСТЬ</v>
          </cell>
          <cell r="D267">
            <v>1125608</v>
          </cell>
          <cell r="E267" t="str">
            <v>ДЕРЖАВНЕ ПIДПРИЄМСТВО "МИКОЛАЇВСЬКИЙ МОРСЬКИЙ ТОРГОВЕЛЬНИЙ ПОРТ"</v>
          </cell>
          <cell r="F267">
            <v>18437.488600000001</v>
          </cell>
          <cell r="G267">
            <v>11794.194799999999</v>
          </cell>
          <cell r="H267">
            <v>23942.261299999998</v>
          </cell>
          <cell r="I267">
            <v>24713.692899999998</v>
          </cell>
          <cell r="J267">
            <v>12919.498100000001</v>
          </cell>
          <cell r="K267">
            <v>0</v>
          </cell>
          <cell r="L267">
            <v>0</v>
          </cell>
          <cell r="M267">
            <v>853.10037</v>
          </cell>
          <cell r="N267">
            <v>771.39395000000002</v>
          </cell>
        </row>
        <row r="268">
          <cell r="B268">
            <v>14</v>
          </cell>
          <cell r="C268" t="str">
            <v>МИКОЛАЇВСЬКА ОБЛАСТЬ</v>
          </cell>
          <cell r="D268">
            <v>25374003</v>
          </cell>
          <cell r="E268" t="str">
            <v>ДЕРЖАВНЕ ПIДПРИЄМСТВО "ДЕЛЬТА-ЛОЦМАН"</v>
          </cell>
          <cell r="F268">
            <v>57794.766199999998</v>
          </cell>
          <cell r="G268">
            <v>51143.781199999998</v>
          </cell>
          <cell r="H268">
            <v>18614.721600000001</v>
          </cell>
          <cell r="I268">
            <v>19379.800800000001</v>
          </cell>
          <cell r="J268">
            <v>-31763.98</v>
          </cell>
          <cell r="K268">
            <v>0</v>
          </cell>
          <cell r="L268">
            <v>0</v>
          </cell>
          <cell r="M268">
            <v>769.41981999999996</v>
          </cell>
          <cell r="N268">
            <v>765.07924000000003</v>
          </cell>
        </row>
        <row r="269">
          <cell r="B269">
            <v>14</v>
          </cell>
          <cell r="C269" t="str">
            <v>МИКОЛАЇВСЬКА ОБЛАСТЬ</v>
          </cell>
          <cell r="D269">
            <v>30348775</v>
          </cell>
          <cell r="E269" t="str">
            <v>ДОЧIРНЄ ПIДПРИЄМСТВО "ТОРГОВЫЙ ДОМ "САНДОРА" ТОВАРИСТВА З ОБМЕЖЕНОЮ ВIДПОВIДАЛЬНIСТЮ "САНДОРА"</v>
          </cell>
          <cell r="F269">
            <v>11420.468500000001</v>
          </cell>
          <cell r="G269">
            <v>11123.1204</v>
          </cell>
          <cell r="H269">
            <v>16203.7817</v>
          </cell>
          <cell r="I269">
            <v>18532.411499999998</v>
          </cell>
          <cell r="J269">
            <v>7409.2910899999997</v>
          </cell>
          <cell r="K269">
            <v>0</v>
          </cell>
          <cell r="L269">
            <v>0</v>
          </cell>
          <cell r="M269">
            <v>2074.3185600000002</v>
          </cell>
          <cell r="N269">
            <v>2073.8595</v>
          </cell>
        </row>
        <row r="270">
          <cell r="B270">
            <v>14</v>
          </cell>
          <cell r="C270" t="str">
            <v>МИКОЛАЇВСЬКА ОБЛАСТЬ</v>
          </cell>
          <cell r="D270">
            <v>293031</v>
          </cell>
          <cell r="E270" t="str">
            <v>ВIДКРИТЕ АКЦIОНЕРНЕ ТОВАРИСТВО "ЮГЦЕМЕНТ"</v>
          </cell>
          <cell r="F270">
            <v>8199.1369900000009</v>
          </cell>
          <cell r="G270">
            <v>7932.39635</v>
          </cell>
          <cell r="H270">
            <v>17792.042600000001</v>
          </cell>
          <cell r="I270">
            <v>18060.2264</v>
          </cell>
          <cell r="J270">
            <v>10127.83</v>
          </cell>
          <cell r="K270">
            <v>0</v>
          </cell>
          <cell r="L270">
            <v>0</v>
          </cell>
          <cell r="M270">
            <v>466.43884000000003</v>
          </cell>
          <cell r="N270">
            <v>268.11444</v>
          </cell>
        </row>
        <row r="271">
          <cell r="B271">
            <v>14</v>
          </cell>
          <cell r="C271" t="str">
            <v>МИКОЛАЇВСЬКА ОБЛАСТЬ</v>
          </cell>
          <cell r="D271">
            <v>22430008</v>
          </cell>
          <cell r="E271" t="str">
            <v>ТОВАРИСТВО З ОБМЕЖЕНОЮ ВIДПОВIДАЛЬНIСТЮ "САНДОРА"</v>
          </cell>
          <cell r="F271">
            <v>21409.895199999999</v>
          </cell>
          <cell r="G271">
            <v>21506.293699999998</v>
          </cell>
          <cell r="H271">
            <v>19829.6234</v>
          </cell>
          <cell r="I271">
            <v>17527.161599999999</v>
          </cell>
          <cell r="J271">
            <v>-3979.1320999999998</v>
          </cell>
          <cell r="K271">
            <v>0</v>
          </cell>
          <cell r="L271">
            <v>0</v>
          </cell>
          <cell r="M271">
            <v>4943.2198600000002</v>
          </cell>
          <cell r="N271">
            <v>-2813.0264000000002</v>
          </cell>
        </row>
        <row r="272">
          <cell r="B272">
            <v>14</v>
          </cell>
          <cell r="C272" t="str">
            <v>МИКОЛАЇВСЬКА ОБЛАСТЬ</v>
          </cell>
          <cell r="D272">
            <v>374605</v>
          </cell>
          <cell r="E272" t="str">
            <v>АКЦIОНЕРНЕ ТОВАРИСТВО МИКОЛАЇВСЬКIЙ ПИВЗАВОД "ЯНТАР"</v>
          </cell>
          <cell r="F272">
            <v>77241.960099999997</v>
          </cell>
          <cell r="G272">
            <v>77314.467199999999</v>
          </cell>
          <cell r="H272">
            <v>6260.9024799999997</v>
          </cell>
          <cell r="I272">
            <v>13686.2304</v>
          </cell>
          <cell r="J272">
            <v>-63628.237000000001</v>
          </cell>
          <cell r="K272">
            <v>0</v>
          </cell>
          <cell r="L272">
            <v>0</v>
          </cell>
          <cell r="M272">
            <v>0</v>
          </cell>
          <cell r="N272">
            <v>-117.90164</v>
          </cell>
        </row>
        <row r="273">
          <cell r="B273">
            <v>14</v>
          </cell>
          <cell r="C273" t="str">
            <v>МИКОЛАЇВСЬКА ОБЛАСТЬ</v>
          </cell>
          <cell r="D273">
            <v>19290012</v>
          </cell>
          <cell r="E273" t="str">
            <v>СПЕЦIАЛIЗОВАНИЙ МОРСЬКИЙ ПОРТ "ОКТЯБРЬСК"</v>
          </cell>
          <cell r="F273">
            <v>10032.1301</v>
          </cell>
          <cell r="G273">
            <v>9985.3714299999992</v>
          </cell>
          <cell r="H273">
            <v>10466.9781</v>
          </cell>
          <cell r="I273">
            <v>10542.0867</v>
          </cell>
          <cell r="J273">
            <v>556.71523000000002</v>
          </cell>
          <cell r="K273">
            <v>0</v>
          </cell>
          <cell r="L273">
            <v>0</v>
          </cell>
          <cell r="M273">
            <v>340.96427999999997</v>
          </cell>
          <cell r="N273">
            <v>75.108599999999996</v>
          </cell>
        </row>
        <row r="274">
          <cell r="B274">
            <v>14</v>
          </cell>
          <cell r="C274" t="str">
            <v>МИКОЛАЇВСЬКА ОБЛАСТЬ</v>
          </cell>
          <cell r="D274">
            <v>414090</v>
          </cell>
          <cell r="E274" t="str">
            <v>ВIДКРИТЕ АКЦIОНЕРНЕ ТОВАРИСТВО "ЗЕЛЕНИЙ ГАЙ"</v>
          </cell>
          <cell r="F274">
            <v>7394.3354600000002</v>
          </cell>
          <cell r="G274">
            <v>4305.90553</v>
          </cell>
          <cell r="H274">
            <v>7910.8354399999998</v>
          </cell>
          <cell r="I274">
            <v>8846.5631900000008</v>
          </cell>
          <cell r="J274">
            <v>4540.6576599999999</v>
          </cell>
          <cell r="K274">
            <v>0</v>
          </cell>
          <cell r="L274">
            <v>0</v>
          </cell>
          <cell r="M274">
            <v>617.38264000000004</v>
          </cell>
          <cell r="N274">
            <v>262.31056999999998</v>
          </cell>
        </row>
        <row r="275">
          <cell r="B275">
            <v>14</v>
          </cell>
          <cell r="C275" t="str">
            <v>МИКОЛАЇВСЬКА ОБЛАСТЬ</v>
          </cell>
          <cell r="D275">
            <v>30900540</v>
          </cell>
          <cell r="E275" t="str">
            <v>ДЕРЖАВНЕ ПIДПРИЄМСТВО "ДНIПРО-БУЗЬКИЙ МОРСЬКИЙ ТОРГОВЕЛЬНИЙ ПОРТ"</v>
          </cell>
          <cell r="F275">
            <v>6574.0845200000003</v>
          </cell>
          <cell r="G275">
            <v>6249.6949999999997</v>
          </cell>
          <cell r="H275">
            <v>8286.7720200000003</v>
          </cell>
          <cell r="I275">
            <v>8306.8525000000009</v>
          </cell>
          <cell r="J275">
            <v>2057.1574999999998</v>
          </cell>
          <cell r="K275">
            <v>0</v>
          </cell>
          <cell r="L275">
            <v>0</v>
          </cell>
          <cell r="M275">
            <v>256.99522000000002</v>
          </cell>
          <cell r="N275">
            <v>20.080490000000001</v>
          </cell>
        </row>
        <row r="276">
          <cell r="B276">
            <v>14</v>
          </cell>
          <cell r="C276" t="str">
            <v>МИКОЛАЇВСЬКА ОБЛАСТЬ</v>
          </cell>
          <cell r="D276">
            <v>31764816</v>
          </cell>
          <cell r="E276" t="str">
            <v>ТОВАРИСТВО З ОБМЕЖЕНОЮ ВIДПОВIДАЛЬНIСТЮ "ТЕХНОТОРГ-ДОН"</v>
          </cell>
          <cell r="F276">
            <v>3607.5313099999998</v>
          </cell>
          <cell r="G276">
            <v>4572.3802299999998</v>
          </cell>
          <cell r="H276">
            <v>8367.4824700000008</v>
          </cell>
          <cell r="I276">
            <v>7467.96958</v>
          </cell>
          <cell r="J276">
            <v>2895.5893500000002</v>
          </cell>
          <cell r="K276">
            <v>0</v>
          </cell>
          <cell r="L276">
            <v>0</v>
          </cell>
          <cell r="M276">
            <v>57.27563</v>
          </cell>
          <cell r="N276">
            <v>-900.49689000000001</v>
          </cell>
        </row>
        <row r="277">
          <cell r="B277">
            <v>14</v>
          </cell>
          <cell r="C277" t="str">
            <v>МИКОЛАЇВСЬКА ОБЛАСТЬ</v>
          </cell>
          <cell r="D277">
            <v>23624594</v>
          </cell>
          <cell r="E277" t="str">
            <v>ЗАКРИТЕ АКЦIОНЕРНЕ ТОВАРИСТВО "ЛАКТАЛIС-МИКОЛАЇВ"</v>
          </cell>
          <cell r="F277">
            <v>7761.1789900000003</v>
          </cell>
          <cell r="G277">
            <v>7203.9843899999996</v>
          </cell>
          <cell r="H277">
            <v>6946.7322000000004</v>
          </cell>
          <cell r="I277">
            <v>6659.9588400000002</v>
          </cell>
          <cell r="J277">
            <v>-544.02554999999995</v>
          </cell>
          <cell r="K277">
            <v>0</v>
          </cell>
          <cell r="L277">
            <v>0</v>
          </cell>
          <cell r="M277">
            <v>11.313330000000001</v>
          </cell>
          <cell r="N277">
            <v>11.313330000000001</v>
          </cell>
        </row>
        <row r="278">
          <cell r="B278">
            <v>14</v>
          </cell>
          <cell r="C278" t="str">
            <v>МИКОЛАЇВСЬКА ОБЛАСТЬ</v>
          </cell>
          <cell r="D278">
            <v>31821381</v>
          </cell>
          <cell r="E278" t="str">
            <v>ДЕРЖАВНЕ ПIДПРИЄМСТВО "НАУКОВО-ВИРОБНИЧИЙ КОМПЛЕКС ГАЗОТУРБОБУДУВАННЯ "ЗОРЯ" - "МАШПРОЕКТ"</v>
          </cell>
          <cell r="F278">
            <v>59747.725599999998</v>
          </cell>
          <cell r="G278">
            <v>50665.145100000002</v>
          </cell>
          <cell r="H278">
            <v>-3347.0682999999999</v>
          </cell>
          <cell r="I278">
            <v>6627.7020199999997</v>
          </cell>
          <cell r="J278">
            <v>-44037.442999999999</v>
          </cell>
          <cell r="K278">
            <v>0</v>
          </cell>
          <cell r="L278">
            <v>0</v>
          </cell>
          <cell r="M278">
            <v>13524.4341</v>
          </cell>
          <cell r="N278">
            <v>7901.4078</v>
          </cell>
        </row>
        <row r="279">
          <cell r="B279">
            <v>14</v>
          </cell>
          <cell r="C279" t="str">
            <v>МИКОЛАЇВСЬКА ОБЛАСТЬ</v>
          </cell>
          <cell r="D279">
            <v>413966</v>
          </cell>
          <cell r="E279" t="str">
            <v>ВIДКРИТЕ АКЦIОНЕРНЕ ТОВАРИСТВО "КОБЛЕВО"</v>
          </cell>
          <cell r="F279">
            <v>5389.5426200000002</v>
          </cell>
          <cell r="G279">
            <v>5440.4792299999999</v>
          </cell>
          <cell r="H279">
            <v>5577.2959499999997</v>
          </cell>
          <cell r="I279">
            <v>6357.6900999999998</v>
          </cell>
          <cell r="J279">
            <v>917.21087</v>
          </cell>
          <cell r="K279">
            <v>0</v>
          </cell>
          <cell r="L279">
            <v>0</v>
          </cell>
          <cell r="M279">
            <v>462.30013000000002</v>
          </cell>
          <cell r="N279">
            <v>275.35194000000001</v>
          </cell>
        </row>
        <row r="280">
          <cell r="B280">
            <v>14</v>
          </cell>
          <cell r="C280" t="str">
            <v>МИКОЛАЇВСЬКА ОБЛАСТЬ</v>
          </cell>
          <cell r="D280">
            <v>31159920</v>
          </cell>
          <cell r="E280" t="str">
            <v>ДОЧIРНЄ ПIДПРИЄМСТВО "МИКОЛАЇВСЬКИЙ ОБЛАВТОДОР" ВIДКРИТОГО АКЦIОНЕРНОГО ТОВАРИСТВА "ДЕРЖАВНА АКЦIОНЕРНА КОМПАНIЯ" АВТОМОБIЛЬНI ДОРОГИ УКРАЇНИ"</v>
          </cell>
          <cell r="F280">
            <v>2907.7649500000002</v>
          </cell>
          <cell r="G280">
            <v>3112.8831599999999</v>
          </cell>
          <cell r="H280">
            <v>6407.9202299999997</v>
          </cell>
          <cell r="I280">
            <v>6283.3458199999995</v>
          </cell>
          <cell r="J280">
            <v>3170.4626600000001</v>
          </cell>
          <cell r="K280">
            <v>0</v>
          </cell>
          <cell r="L280">
            <v>-21.569669999999999</v>
          </cell>
          <cell r="M280">
            <v>31.191780000000001</v>
          </cell>
          <cell r="N280">
            <v>-162.9675</v>
          </cell>
        </row>
        <row r="281">
          <cell r="B281">
            <v>14</v>
          </cell>
          <cell r="C281" t="str">
            <v>МИКОЛАЇВСЬКА ОБЛАСТЬ</v>
          </cell>
          <cell r="D281">
            <v>24779442</v>
          </cell>
          <cell r="E281" t="str">
            <v>МИКОЛАЇСЬКА ОБЛАСНА ДИРЕКЦIЯ АКЦIОНЕРНОГО ПОШТОВО-ПЕНСIЙНОГО БАНКУ "АВАЛЬ"</v>
          </cell>
          <cell r="F281">
            <v>507.16930000000002</v>
          </cell>
          <cell r="G281">
            <v>504.97451000000001</v>
          </cell>
          <cell r="H281">
            <v>6024.6675400000004</v>
          </cell>
          <cell r="I281">
            <v>6024.6553299999996</v>
          </cell>
          <cell r="J281">
            <v>5519.6808199999996</v>
          </cell>
          <cell r="K281">
            <v>0</v>
          </cell>
          <cell r="L281">
            <v>0</v>
          </cell>
          <cell r="M281">
            <v>1.0000000000000001E-5</v>
          </cell>
          <cell r="N281">
            <v>-1.221E-2</v>
          </cell>
        </row>
        <row r="282">
          <cell r="B282">
            <v>15</v>
          </cell>
          <cell r="C282" t="str">
            <v>ОДЕСЬКА ОБЛАСТЬ</v>
          </cell>
          <cell r="D282">
            <v>1071315</v>
          </cell>
          <cell r="E282" t="str">
            <v>ОДЕСЬКА ЗАЛIЗНИЦЯ</v>
          </cell>
          <cell r="F282">
            <v>368663.64600000001</v>
          </cell>
          <cell r="G282">
            <v>370444.16899999999</v>
          </cell>
          <cell r="H282">
            <v>256510.16800000001</v>
          </cell>
          <cell r="I282">
            <v>261259.524</v>
          </cell>
          <cell r="J282">
            <v>-109184.64</v>
          </cell>
          <cell r="K282">
            <v>0</v>
          </cell>
          <cell r="L282">
            <v>0</v>
          </cell>
          <cell r="M282">
            <v>6606.5698199999997</v>
          </cell>
          <cell r="N282">
            <v>4591.5091700000003</v>
          </cell>
        </row>
        <row r="283">
          <cell r="B283">
            <v>15</v>
          </cell>
          <cell r="C283" t="str">
            <v>ОДЕСЬКА ОБЛАСТЬ</v>
          </cell>
          <cell r="D283">
            <v>1125666</v>
          </cell>
          <cell r="E283" t="str">
            <v>ДЕРЖАВНЕ ПIДПРИЄМСТВО "ОДЕСЬКИЙ МОРСЬКИЙ ТОРГОВЕЛЬНИЙ ПОРТ"</v>
          </cell>
          <cell r="F283">
            <v>107429.829</v>
          </cell>
          <cell r="G283">
            <v>96712.087299999999</v>
          </cell>
          <cell r="H283">
            <v>153782.09599999999</v>
          </cell>
          <cell r="I283">
            <v>162180.39499999999</v>
          </cell>
          <cell r="J283">
            <v>65468.308100000002</v>
          </cell>
          <cell r="K283">
            <v>0</v>
          </cell>
          <cell r="L283">
            <v>0</v>
          </cell>
          <cell r="M283">
            <v>17461.107599999999</v>
          </cell>
          <cell r="N283">
            <v>8376.1820200000002</v>
          </cell>
        </row>
        <row r="284">
          <cell r="B284">
            <v>15</v>
          </cell>
          <cell r="C284" t="str">
            <v>ОДЕСЬКА ОБЛАСТЬ</v>
          </cell>
          <cell r="D284">
            <v>206539</v>
          </cell>
          <cell r="E284" t="str">
            <v>ВIДКРИТЕ АКЦIОНЕРНЕ ТОВАРИСТВО "ОДЕСЬКИЙ ПРИПОРТОВИЙ ЗАВОД"</v>
          </cell>
          <cell r="F284">
            <v>210362.89600000001</v>
          </cell>
          <cell r="G284">
            <v>218514.573</v>
          </cell>
          <cell r="H284">
            <v>60776.105100000001</v>
          </cell>
          <cell r="I284">
            <v>93314.130999999994</v>
          </cell>
          <cell r="J284">
            <v>-125200.44</v>
          </cell>
          <cell r="K284">
            <v>0</v>
          </cell>
          <cell r="L284">
            <v>0</v>
          </cell>
          <cell r="M284">
            <v>71723.725999999995</v>
          </cell>
          <cell r="N284">
            <v>32538.025900000001</v>
          </cell>
        </row>
        <row r="285">
          <cell r="B285">
            <v>15</v>
          </cell>
          <cell r="C285" t="str">
            <v>ОДЕСЬКА ОБЛАСТЬ</v>
          </cell>
          <cell r="D285">
            <v>4704790</v>
          </cell>
          <cell r="E285" t="str">
            <v>ДЕРЖАВНЕ ПIДПРИЄМСТВО "МОРСЬКИЙ ТОРГОВЕЛЬНИЙ ПОРТ "ЮЖНИЙ"</v>
          </cell>
          <cell r="F285">
            <v>103117.481</v>
          </cell>
          <cell r="G285">
            <v>77860.217099999994</v>
          </cell>
          <cell r="H285">
            <v>86205.630999999994</v>
          </cell>
          <cell r="I285">
            <v>86124.993300000002</v>
          </cell>
          <cell r="J285">
            <v>8264.7761599999994</v>
          </cell>
          <cell r="K285">
            <v>0</v>
          </cell>
          <cell r="L285">
            <v>0</v>
          </cell>
          <cell r="M285">
            <v>1314.7272399999999</v>
          </cell>
          <cell r="N285">
            <v>-152.86376999999999</v>
          </cell>
        </row>
        <row r="286">
          <cell r="B286">
            <v>15</v>
          </cell>
          <cell r="C286" t="str">
            <v>ОДЕСЬКА ОБЛАСТЬ</v>
          </cell>
          <cell r="D286">
            <v>31631092</v>
          </cell>
          <cell r="E286" t="str">
            <v>ЗАКРИТЕ АКЦIОНЕРНЕ ТОВАРИСТВО "ПЕРШИЙ ЛIКЕРО-ГОРIЛЧАНИЙ ЗАВОД"</v>
          </cell>
          <cell r="F286">
            <v>100191.208</v>
          </cell>
          <cell r="G286">
            <v>107382.12699999999</v>
          </cell>
          <cell r="H286">
            <v>50819.796300000002</v>
          </cell>
          <cell r="I286">
            <v>51009.737699999998</v>
          </cell>
          <cell r="J286">
            <v>-56372.389000000003</v>
          </cell>
          <cell r="K286">
            <v>0</v>
          </cell>
          <cell r="L286">
            <v>0</v>
          </cell>
          <cell r="M286">
            <v>16461.9807</v>
          </cell>
          <cell r="N286">
            <v>-449.96122000000003</v>
          </cell>
        </row>
        <row r="287">
          <cell r="B287">
            <v>15</v>
          </cell>
          <cell r="C287" t="str">
            <v>ОДЕСЬКА ОБЛАСТЬ</v>
          </cell>
          <cell r="D287">
            <v>25044056</v>
          </cell>
          <cell r="E287" t="str">
            <v>ФIЛIЯ ЗАКРИТОГО АКЦIОНЕРНОГО ТОВАРИСТВА "КИЇВСТАР ДЖ.ЕС.ЕМ." У МIСТI ОДЕСI</v>
          </cell>
          <cell r="F287">
            <v>23300.544000000002</v>
          </cell>
          <cell r="G287">
            <v>23241.044999999998</v>
          </cell>
          <cell r="H287">
            <v>47547.641000000003</v>
          </cell>
          <cell r="I287">
            <v>48195.298999999999</v>
          </cell>
          <cell r="J287">
            <v>24954.254000000001</v>
          </cell>
          <cell r="K287">
            <v>0</v>
          </cell>
          <cell r="L287">
            <v>0</v>
          </cell>
          <cell r="M287">
            <v>660.50766999999996</v>
          </cell>
          <cell r="N287">
            <v>570.48797999999999</v>
          </cell>
        </row>
        <row r="288">
          <cell r="B288">
            <v>15</v>
          </cell>
          <cell r="C288" t="str">
            <v>ОДЕСЬКА ОБЛАСТЬ</v>
          </cell>
          <cell r="D288">
            <v>31506059</v>
          </cell>
          <cell r="E288" t="str">
            <v>ДОЧIРНЄ ПIДПРИЄМСТВО "ГПК УКРАЇНА" КОМПАНIЇ "ГПК ГАМБУРГ ПОРТ КОНСАЛТIНГ ГМБХ" (ФРН)</v>
          </cell>
          <cell r="F288">
            <v>26328.312099999999</v>
          </cell>
          <cell r="G288">
            <v>26194.475999999999</v>
          </cell>
          <cell r="H288">
            <v>45623.132799999999</v>
          </cell>
          <cell r="I288">
            <v>45682.322800000002</v>
          </cell>
          <cell r="J288">
            <v>19487.846799999999</v>
          </cell>
          <cell r="K288">
            <v>0</v>
          </cell>
          <cell r="L288">
            <v>0</v>
          </cell>
          <cell r="M288">
            <v>1737.59187</v>
          </cell>
          <cell r="N288">
            <v>1712.1508899999999</v>
          </cell>
        </row>
        <row r="289">
          <cell r="B289">
            <v>15</v>
          </cell>
          <cell r="C289" t="str">
            <v>ОДЕСЬКА ОБЛАСТЬ</v>
          </cell>
          <cell r="D289">
            <v>1125672</v>
          </cell>
          <cell r="E289" t="str">
            <v>ДЕРЖАВНЕ ПIДПРИЄМСТВО "IЛЛIЧIВСЬКИЙ МОРСЬКИЙ ТОРГОВЕЛЬНИЙ ПОРТ"</v>
          </cell>
          <cell r="F289">
            <v>66911.250100000005</v>
          </cell>
          <cell r="G289">
            <v>59550.667999999998</v>
          </cell>
          <cell r="H289">
            <v>38257.079899999997</v>
          </cell>
          <cell r="I289">
            <v>44727.555500000002</v>
          </cell>
          <cell r="J289">
            <v>-14823.112999999999</v>
          </cell>
          <cell r="K289">
            <v>0</v>
          </cell>
          <cell r="L289">
            <v>0</v>
          </cell>
          <cell r="M289">
            <v>6393.6789699999999</v>
          </cell>
          <cell r="N289">
            <v>6379.0904799999998</v>
          </cell>
        </row>
        <row r="290">
          <cell r="B290">
            <v>15</v>
          </cell>
          <cell r="C290" t="str">
            <v>ОДЕСЬКА ОБЛАСТЬ</v>
          </cell>
          <cell r="D290">
            <v>20942626</v>
          </cell>
          <cell r="E290" t="str">
            <v>ТОВАРИСТВО З ОБМЕЖЕНОЮ ВIДПОВIДАЛЬНIСТЮ "ПРОМТОВАРНИЙ РИНОК"</v>
          </cell>
          <cell r="F290">
            <v>30504.503400000001</v>
          </cell>
          <cell r="G290">
            <v>30490.788</v>
          </cell>
          <cell r="H290">
            <v>36144.446900000003</v>
          </cell>
          <cell r="I290">
            <v>38064.9058</v>
          </cell>
          <cell r="J290">
            <v>7574.1177900000002</v>
          </cell>
          <cell r="K290">
            <v>0.34</v>
          </cell>
          <cell r="L290">
            <v>-9.6592900000000004</v>
          </cell>
          <cell r="M290">
            <v>2157.7670199999998</v>
          </cell>
          <cell r="N290">
            <v>1910.7777900000001</v>
          </cell>
        </row>
        <row r="291">
          <cell r="B291">
            <v>15</v>
          </cell>
          <cell r="C291" t="str">
            <v>ОДЕСЬКА ОБЛАСТЬ</v>
          </cell>
          <cell r="D291">
            <v>24532888</v>
          </cell>
          <cell r="E291" t="str">
            <v>ПIВДЕННЕ ТЕРИТОРIАЛЬНЕ УПРАВЛIННЯ-ВIДОКРЕМЛЕНИЙ ПIДРОЗДIЛ ЗАКРИТОГО АКЦIОНЕРНОГО ТОВАРИСТВА "УКРАЇНСЬКИЙ МОБIЛЬНИЙ ЗВ'ЯЗОК"</v>
          </cell>
          <cell r="F291">
            <v>36971.93</v>
          </cell>
          <cell r="G291">
            <v>36971.93</v>
          </cell>
          <cell r="H291">
            <v>32230.903999999999</v>
          </cell>
          <cell r="I291">
            <v>32230.903999999999</v>
          </cell>
          <cell r="J291">
            <v>-4741.0259999999998</v>
          </cell>
          <cell r="K291">
            <v>0</v>
          </cell>
          <cell r="L291">
            <v>0</v>
          </cell>
          <cell r="M291">
            <v>1.4630000000000001E-2</v>
          </cell>
          <cell r="N291">
            <v>0</v>
          </cell>
        </row>
        <row r="292">
          <cell r="B292">
            <v>15</v>
          </cell>
          <cell r="C292" t="str">
            <v>ОДЕСЬКА ОБЛАСТЬ</v>
          </cell>
          <cell r="D292">
            <v>412056</v>
          </cell>
          <cell r="E292" t="str">
            <v>ЗАКРИТЕ АКЦIОНЕРНЕ ТОВАРИСТВО "ОДЕСЬКИЙ КОНЬЯЧНИЙ ЗАВОД"</v>
          </cell>
          <cell r="F292">
            <v>37950.750200000002</v>
          </cell>
          <cell r="G292">
            <v>31454.564600000002</v>
          </cell>
          <cell r="H292">
            <v>34952.322899999999</v>
          </cell>
          <cell r="I292">
            <v>31695.333999999999</v>
          </cell>
          <cell r="J292">
            <v>240.76939999999999</v>
          </cell>
          <cell r="K292">
            <v>0</v>
          </cell>
          <cell r="L292">
            <v>0</v>
          </cell>
          <cell r="M292">
            <v>4346.5982999999997</v>
          </cell>
          <cell r="N292">
            <v>-4410.8145999999997</v>
          </cell>
        </row>
        <row r="293">
          <cell r="B293">
            <v>15</v>
          </cell>
          <cell r="C293" t="str">
            <v>ОДЕСЬКА ОБЛАСТЬ</v>
          </cell>
          <cell r="D293">
            <v>393312379</v>
          </cell>
          <cell r="E293" t="str">
            <v>ДСД №435-О ВIД 22.06.05</v>
          </cell>
          <cell r="F293">
            <v>13924.082200000001</v>
          </cell>
          <cell r="G293">
            <v>13975.653399999999</v>
          </cell>
          <cell r="H293">
            <v>31581.248100000001</v>
          </cell>
          <cell r="I293">
            <v>31570.282200000001</v>
          </cell>
          <cell r="J293">
            <v>17594.628799999999</v>
          </cell>
          <cell r="K293">
            <v>0</v>
          </cell>
          <cell r="L293">
            <v>0</v>
          </cell>
          <cell r="M293">
            <v>40.608559999999997</v>
          </cell>
          <cell r="N293">
            <v>-10.965960000000001</v>
          </cell>
        </row>
        <row r="294">
          <cell r="B294">
            <v>15</v>
          </cell>
          <cell r="C294" t="str">
            <v>ОДЕСЬКА ОБЛАСТЬ</v>
          </cell>
          <cell r="D294">
            <v>26302595</v>
          </cell>
          <cell r="E294" t="str">
            <v>ПРЕДСТАВНИЦТВО ПО УПРАВЛIННЮ КОМУНАЛЬНОЮ ВЛАСНIСТЮ ОДЕСЬКОЇ МIСЬКОЇ РАДИ</v>
          </cell>
          <cell r="F294">
            <v>17240.760699999999</v>
          </cell>
          <cell r="G294">
            <v>17307.554100000001</v>
          </cell>
          <cell r="H294">
            <v>27336.345399999998</v>
          </cell>
          <cell r="I294">
            <v>29738.877</v>
          </cell>
          <cell r="J294">
            <v>12431.322899999999</v>
          </cell>
          <cell r="K294">
            <v>0</v>
          </cell>
          <cell r="L294">
            <v>0</v>
          </cell>
          <cell r="M294">
            <v>3402.75045</v>
          </cell>
          <cell r="N294">
            <v>2402.5316200000002</v>
          </cell>
        </row>
        <row r="295">
          <cell r="B295">
            <v>15</v>
          </cell>
          <cell r="C295" t="str">
            <v>ОДЕСЬКА ОБЛАСТЬ</v>
          </cell>
          <cell r="D295">
            <v>22489645</v>
          </cell>
          <cell r="E295" t="str">
            <v>ГОСПРОЗРАХУНКОВИЙ ПIДРОЗДIЛ "IЛЛIЧIВСЬКИЙ ЗАВОД АВТОМОБIЛЬНИХ АГРЕГАТIВ" ЗАКРИТОГО АКЦIОНЕРНОГО ТОВАРИСТВА З IНОЗЕМНОЮ IНВЕСТИЦIЄЮ "ЗАПОРIЗЬКИЙ АВТ</v>
          </cell>
          <cell r="F295">
            <v>14198.3038</v>
          </cell>
          <cell r="G295">
            <v>14198.623799999999</v>
          </cell>
          <cell r="H295">
            <v>20912.879099999998</v>
          </cell>
          <cell r="I295">
            <v>23599.176100000001</v>
          </cell>
          <cell r="J295">
            <v>9400.5523099999991</v>
          </cell>
          <cell r="K295">
            <v>0</v>
          </cell>
          <cell r="L295">
            <v>0</v>
          </cell>
          <cell r="M295">
            <v>2686.68588</v>
          </cell>
          <cell r="N295">
            <v>2686.2970500000001</v>
          </cell>
        </row>
        <row r="296">
          <cell r="B296">
            <v>15</v>
          </cell>
          <cell r="C296" t="str">
            <v>ОДЕСЬКА ОБЛАСТЬ</v>
          </cell>
          <cell r="D296">
            <v>131713</v>
          </cell>
          <cell r="E296" t="str">
            <v>ВIДКРИТЕ АКЦIОНЕРНЕ ТОВАРИСТВО "ЕНЕРГОПОСТАЧАЛЬНА КОМПАНIЯ ОДЕСАОБЛЕНЕРГО"</v>
          </cell>
          <cell r="F296">
            <v>2044.33665</v>
          </cell>
          <cell r="G296">
            <v>1130.9175700000001</v>
          </cell>
          <cell r="H296">
            <v>19307.731100000001</v>
          </cell>
          <cell r="I296">
            <v>18050.5301</v>
          </cell>
          <cell r="J296">
            <v>16919.6126</v>
          </cell>
          <cell r="K296">
            <v>0</v>
          </cell>
          <cell r="L296">
            <v>0</v>
          </cell>
          <cell r="M296">
            <v>1117.0251599999999</v>
          </cell>
          <cell r="N296">
            <v>-1257.376</v>
          </cell>
        </row>
        <row r="297">
          <cell r="B297">
            <v>15</v>
          </cell>
          <cell r="C297" t="str">
            <v>ОДЕСЬКА ОБЛАСТЬ</v>
          </cell>
          <cell r="D297">
            <v>1125815</v>
          </cell>
          <cell r="E297" t="str">
            <v>ДЕРЖАВНЕ ПIДПРИЄМСТВО "IЗМАЇЛЬСЬКИЙ МОРСЬКИЙ ТОРГОВЕЛЬНИЙ ПОРТ"</v>
          </cell>
          <cell r="F297">
            <v>10687.662700000001</v>
          </cell>
          <cell r="G297">
            <v>8775.0959299999995</v>
          </cell>
          <cell r="H297">
            <v>16162.315500000001</v>
          </cell>
          <cell r="I297">
            <v>17445.1149</v>
          </cell>
          <cell r="J297">
            <v>8670.0189900000005</v>
          </cell>
          <cell r="K297">
            <v>0</v>
          </cell>
          <cell r="L297">
            <v>0</v>
          </cell>
          <cell r="M297">
            <v>1387.2835600000001</v>
          </cell>
          <cell r="N297">
            <v>1271.3184100000001</v>
          </cell>
        </row>
        <row r="298">
          <cell r="B298">
            <v>15</v>
          </cell>
          <cell r="C298" t="str">
            <v>ОДЕСЬКА ОБЛАСТЬ</v>
          </cell>
          <cell r="D298">
            <v>3351208</v>
          </cell>
          <cell r="E298" t="str">
            <v>ВIДКРИТЕ АКЦIОНЕРНЕ ТОВАРИСТВО ПО ГАЗОПОСТАЧАННЮ ТА ГАЗИФIКАЦII "ОДЕСАГАЗ"</v>
          </cell>
          <cell r="F298">
            <v>13783.770399999999</v>
          </cell>
          <cell r="G298">
            <v>12206.687900000001</v>
          </cell>
          <cell r="H298">
            <v>15231.531199999999</v>
          </cell>
          <cell r="I298">
            <v>17427.768700000001</v>
          </cell>
          <cell r="J298">
            <v>5221.08079</v>
          </cell>
          <cell r="K298">
            <v>0</v>
          </cell>
          <cell r="L298">
            <v>0</v>
          </cell>
          <cell r="M298">
            <v>2849.65443</v>
          </cell>
          <cell r="N298">
            <v>2196.2374500000001</v>
          </cell>
        </row>
        <row r="299">
          <cell r="B299">
            <v>15</v>
          </cell>
          <cell r="C299" t="str">
            <v>ОДЕСЬКА ОБЛАСТЬ</v>
          </cell>
          <cell r="D299">
            <v>5758730</v>
          </cell>
          <cell r="E299" t="str">
            <v>ВIДКРИТЕ АКЦIОНЕРНЕ ТОВАРИСТВО "ОДЕСЬКИЙ КАБЕЛЬНИЙ ЗАВОД "ОДЕСКАБЕЛЬ""</v>
          </cell>
          <cell r="F299">
            <v>28977.944</v>
          </cell>
          <cell r="G299">
            <v>17750.018800000002</v>
          </cell>
          <cell r="H299">
            <v>11880.0389</v>
          </cell>
          <cell r="I299">
            <v>16655.881799999999</v>
          </cell>
          <cell r="J299">
            <v>-1094.1370999999999</v>
          </cell>
          <cell r="K299">
            <v>0</v>
          </cell>
          <cell r="L299">
            <v>0</v>
          </cell>
          <cell r="M299">
            <v>4204.7392</v>
          </cell>
          <cell r="N299">
            <v>4159.8240599999999</v>
          </cell>
        </row>
        <row r="300">
          <cell r="B300">
            <v>15</v>
          </cell>
          <cell r="C300" t="str">
            <v>ОДЕСЬКА ОБЛАСТЬ</v>
          </cell>
          <cell r="D300">
            <v>14367709</v>
          </cell>
          <cell r="E300" t="str">
            <v>IНОЗЕМНЕ ПIДПРИЄМСТВО "СЖС УКРАЇНА"</v>
          </cell>
          <cell r="F300">
            <v>9223.2291999999998</v>
          </cell>
          <cell r="G300">
            <v>9145.6112499999999</v>
          </cell>
          <cell r="H300">
            <v>13110.3734</v>
          </cell>
          <cell r="I300">
            <v>13451.7505</v>
          </cell>
          <cell r="J300">
            <v>4306.1392599999999</v>
          </cell>
          <cell r="K300">
            <v>0</v>
          </cell>
          <cell r="L300">
            <v>0</v>
          </cell>
          <cell r="M300">
            <v>1008.05906</v>
          </cell>
          <cell r="N300">
            <v>341.37707999999998</v>
          </cell>
        </row>
        <row r="301">
          <cell r="B301">
            <v>15</v>
          </cell>
          <cell r="C301" t="str">
            <v>ОДЕСЬКА ОБЛАСТЬ</v>
          </cell>
          <cell r="D301">
            <v>375663639</v>
          </cell>
          <cell r="E301" t="str">
            <v>ДОГОВIР КД-2245 ПРО СУМIСНУ ДIЯЛЬНIСТЬ В ОДЕСЬКОМУ МОРСЬКОМУ ТОРГIВЕЛЬНОМУ ПОРТУ</v>
          </cell>
          <cell r="F301">
            <v>12352.281000000001</v>
          </cell>
          <cell r="G301">
            <v>12414.85</v>
          </cell>
          <cell r="H301">
            <v>13166.437</v>
          </cell>
          <cell r="I301">
            <v>13409.3151</v>
          </cell>
          <cell r="J301">
            <v>994.46510000000001</v>
          </cell>
          <cell r="K301">
            <v>0</v>
          </cell>
          <cell r="L301">
            <v>0</v>
          </cell>
          <cell r="M301">
            <v>243.2551</v>
          </cell>
          <cell r="N301">
            <v>7.1051000000000002</v>
          </cell>
        </row>
        <row r="302">
          <cell r="B302">
            <v>16</v>
          </cell>
          <cell r="C302" t="str">
            <v>ПОЛТАВСЬКА ОБЛАСТЬ</v>
          </cell>
          <cell r="D302">
            <v>14372142</v>
          </cell>
          <cell r="E302" t="str">
            <v>ЗАКРИТЕ АКЦIОНЕРНЕ ТОВАРИСТВО "ДЖЕЙ ТI IНТЕРНЕШНЛ УКРАЇНА"</v>
          </cell>
          <cell r="F302">
            <v>266618.10499999998</v>
          </cell>
          <cell r="G302">
            <v>272047.33100000001</v>
          </cell>
          <cell r="H302">
            <v>340117.83399999997</v>
          </cell>
          <cell r="I302">
            <v>335057.67700000003</v>
          </cell>
          <cell r="J302">
            <v>63010.346400000002</v>
          </cell>
          <cell r="K302">
            <v>0</v>
          </cell>
          <cell r="L302">
            <v>0</v>
          </cell>
          <cell r="M302">
            <v>94.29213</v>
          </cell>
          <cell r="N302">
            <v>-5310.1562000000004</v>
          </cell>
        </row>
        <row r="303">
          <cell r="B303">
            <v>16</v>
          </cell>
          <cell r="C303" t="str">
            <v>ПОЛТАВСЬКА ОБЛАСТЬ</v>
          </cell>
          <cell r="D303">
            <v>152307</v>
          </cell>
          <cell r="E303" t="str">
            <v>ЗАКРИТЕ АКЦIОНЕРНЕ ТОВАРИСТВО ТРАНСНАЦIОНАЛЬНА ФIНАНСОВО-ПРОМИСЛОВА НАФТОВА КОМПАНIЯ "УКРТАТНАФТА"</v>
          </cell>
          <cell r="F303">
            <v>510547.93</v>
          </cell>
          <cell r="G303">
            <v>666084.68400000001</v>
          </cell>
          <cell r="H303">
            <v>218415.77299999999</v>
          </cell>
          <cell r="I303">
            <v>319209.8</v>
          </cell>
          <cell r="J303">
            <v>-346874.88</v>
          </cell>
          <cell r="K303">
            <v>0</v>
          </cell>
          <cell r="L303">
            <v>0</v>
          </cell>
          <cell r="M303">
            <v>273725.58299999998</v>
          </cell>
          <cell r="N303">
            <v>100764.808</v>
          </cell>
        </row>
        <row r="304">
          <cell r="B304">
            <v>16</v>
          </cell>
          <cell r="C304" t="str">
            <v>ПОЛТАВСЬКА ОБЛАСТЬ</v>
          </cell>
          <cell r="D304">
            <v>20041662</v>
          </cell>
          <cell r="E304" t="str">
            <v>СПIЛЬНЕ ПIДПРИЄМСТВО "ПОЛТАВСЬКА ГАЗОНАФТОВА КОМПАНIЯ"</v>
          </cell>
          <cell r="F304">
            <v>118502.817</v>
          </cell>
          <cell r="G304">
            <v>116817.923</v>
          </cell>
          <cell r="H304">
            <v>223676.69899999999</v>
          </cell>
          <cell r="I304">
            <v>233282.35</v>
          </cell>
          <cell r="J304">
            <v>116464.427</v>
          </cell>
          <cell r="K304">
            <v>0</v>
          </cell>
          <cell r="L304">
            <v>0</v>
          </cell>
          <cell r="M304">
            <v>12418.097299999999</v>
          </cell>
          <cell r="N304">
            <v>9605.3104800000001</v>
          </cell>
        </row>
        <row r="305">
          <cell r="B305">
            <v>16</v>
          </cell>
          <cell r="C305" t="str">
            <v>ПОЛТАВСЬКА ОБЛАСТЬ</v>
          </cell>
          <cell r="D305">
            <v>153100</v>
          </cell>
          <cell r="E305" t="str">
            <v>ФIЛIЯ ДОЧIРНЬОЇ КОМПАНIЇ "УКРГАЗВИДОБУВАННЯ" НАК "НАФТОГАЗ УКРАЇНИ" ГАЗОПРОМИСЛОВЕ УПРАВЛIННЯ "ПОЛТАВАГАЗВИДОБУВАННЯ"</v>
          </cell>
          <cell r="F305">
            <v>185574.85399999999</v>
          </cell>
          <cell r="G305">
            <v>210751.37899999999</v>
          </cell>
          <cell r="H305">
            <v>112143.13</v>
          </cell>
          <cell r="I305">
            <v>172658.823</v>
          </cell>
          <cell r="J305">
            <v>-38092.555999999997</v>
          </cell>
          <cell r="K305">
            <v>0</v>
          </cell>
          <cell r="L305">
            <v>-100118.43</v>
          </cell>
          <cell r="M305">
            <v>0.24238999999999999</v>
          </cell>
          <cell r="N305">
            <v>-210.35373999999999</v>
          </cell>
        </row>
        <row r="306">
          <cell r="B306">
            <v>16</v>
          </cell>
          <cell r="C306" t="str">
            <v>ПОЛТАВСЬКА ОБЛАСТЬ</v>
          </cell>
          <cell r="D306">
            <v>23555692</v>
          </cell>
          <cell r="E306" t="str">
            <v>ТОВАРИСТВО З ОБМЕЖЕНОЮ ВIДПОВIДАЛЬНIСТЮ "КРЕМЕНЧУЦЬКИЙ АВТОСКЛАДАЛЬНИЙ ЗАВОД"</v>
          </cell>
          <cell r="F306">
            <v>13452.081700000001</v>
          </cell>
          <cell r="G306">
            <v>9869.0250300000007</v>
          </cell>
          <cell r="H306">
            <v>59482.096100000002</v>
          </cell>
          <cell r="I306">
            <v>60748.200599999996</v>
          </cell>
          <cell r="J306">
            <v>50879.175600000002</v>
          </cell>
          <cell r="K306">
            <v>0</v>
          </cell>
          <cell r="L306">
            <v>0</v>
          </cell>
          <cell r="M306">
            <v>1710.31837</v>
          </cell>
          <cell r="N306">
            <v>1282.8966399999999</v>
          </cell>
        </row>
        <row r="307">
          <cell r="B307">
            <v>16</v>
          </cell>
          <cell r="C307" t="str">
            <v>ПОЛТАВСЬКА ОБЛАСТЬ</v>
          </cell>
          <cell r="D307">
            <v>22525915</v>
          </cell>
          <cell r="E307" t="str">
            <v>НАФТОГАЗОВИДОБУВНЕ УПРАВЛIННЯ "ПОЛТАВАНАФТОГАЗ" ВIДКРИТОГО АКЦIОНЕРНОГО ТОВАРИСТВА "УКРНАФТА"</v>
          </cell>
          <cell r="F307">
            <v>135179.63200000001</v>
          </cell>
          <cell r="G307">
            <v>124313.913</v>
          </cell>
          <cell r="H307">
            <v>37329.782800000001</v>
          </cell>
          <cell r="I307">
            <v>46289.480900000002</v>
          </cell>
          <cell r="J307">
            <v>-78024.432000000001</v>
          </cell>
          <cell r="K307">
            <v>0</v>
          </cell>
          <cell r="L307">
            <v>-5831.7794999999996</v>
          </cell>
          <cell r="M307">
            <v>6396.27448</v>
          </cell>
          <cell r="N307">
            <v>3127.8166099999999</v>
          </cell>
        </row>
        <row r="308">
          <cell r="B308">
            <v>16</v>
          </cell>
          <cell r="C308" t="str">
            <v>ПОЛТАВСЬКА ОБЛАСТЬ</v>
          </cell>
          <cell r="D308">
            <v>131819</v>
          </cell>
          <cell r="E308" t="str">
            <v>ВIДКРИТЕ АКЦIОНЕРНЕ ТОВАРИСТВО "ПОЛТАВАОБЛЕНЕРГО"</v>
          </cell>
          <cell r="F308">
            <v>71340.259000000005</v>
          </cell>
          <cell r="G308">
            <v>72514.449800000002</v>
          </cell>
          <cell r="H308">
            <v>43737.009400000003</v>
          </cell>
          <cell r="I308">
            <v>43491.990400000002</v>
          </cell>
          <cell r="J308">
            <v>-29022.458999999999</v>
          </cell>
          <cell r="K308">
            <v>0</v>
          </cell>
          <cell r="L308">
            <v>0</v>
          </cell>
          <cell r="M308">
            <v>753.24825999999996</v>
          </cell>
          <cell r="N308">
            <v>-245.01894999999999</v>
          </cell>
        </row>
        <row r="309">
          <cell r="B309">
            <v>16</v>
          </cell>
          <cell r="C309" t="str">
            <v>ПОЛТАВСЬКА ОБЛАСТЬ</v>
          </cell>
          <cell r="D309">
            <v>403739512</v>
          </cell>
          <cell r="E309" t="str">
            <v>ДОГОВIР N 410/95 ВIД 14.09.95 ПРО СПIЛЬНУ ДIЯЛЬНIСТЬ МIЖ НГВУ "ПОЛТАВАНАФТОГАЗ" I КОМПАНIЄЮ "КАРПАТСКI ПЕТРОЛЕУМ КОРПОРЕЙШН"</v>
          </cell>
          <cell r="F309">
            <v>20799.209200000001</v>
          </cell>
          <cell r="G309">
            <v>20336.2932</v>
          </cell>
          <cell r="H309">
            <v>31692.338599999999</v>
          </cell>
          <cell r="I309">
            <v>34102.513899999998</v>
          </cell>
          <cell r="J309">
            <v>13766.2207</v>
          </cell>
          <cell r="K309">
            <v>0</v>
          </cell>
          <cell r="L309">
            <v>0</v>
          </cell>
          <cell r="M309">
            <v>3040.53332</v>
          </cell>
          <cell r="N309">
            <v>2410.1753199999998</v>
          </cell>
        </row>
        <row r="310">
          <cell r="B310">
            <v>16</v>
          </cell>
          <cell r="C310" t="str">
            <v>ПОЛТАВСЬКА ОБЛАСТЬ</v>
          </cell>
          <cell r="D310">
            <v>30941194</v>
          </cell>
          <cell r="E310" t="str">
            <v>ЗАКРИТЕ АКЦIОНЕРНЕ ТОВАРИСТВО "КРЕМЕНЧУЦЬКИЙ ЛIКЕРО-ГОРIЛЧАНИЙ ЗАВОД"</v>
          </cell>
          <cell r="F310">
            <v>7094.3462600000003</v>
          </cell>
          <cell r="G310">
            <v>16740.385999999999</v>
          </cell>
          <cell r="H310">
            <v>31396.5141</v>
          </cell>
          <cell r="I310">
            <v>33346.316800000001</v>
          </cell>
          <cell r="J310">
            <v>16605.930799999998</v>
          </cell>
          <cell r="K310">
            <v>0</v>
          </cell>
          <cell r="L310">
            <v>0</v>
          </cell>
          <cell r="M310">
            <v>9340.2695500000009</v>
          </cell>
          <cell r="N310">
            <v>1449.80268</v>
          </cell>
        </row>
        <row r="311">
          <cell r="B311">
            <v>16</v>
          </cell>
          <cell r="C311" t="str">
            <v>ПОЛТАВСЬКА ОБЛАСТЬ</v>
          </cell>
          <cell r="D311">
            <v>403739509</v>
          </cell>
          <cell r="E311" t="str">
            <v>ДОГОВIР N 999/97 ВIД 24.12.97 ПРО СПIЛЬНУ IНВЕСТИЦIЙНУ ДIЯЛЬНIСТЬ МIЖ НГВУ "ПОЛТАВАНАФТОГАЗ" I КОМПАНIЄЮ "МОМЕНТУМ ЕНТЕРПРАЙЗИС (IСТЕРН ЮРОП) ЛТД"</v>
          </cell>
          <cell r="F311">
            <v>17357.828300000001</v>
          </cell>
          <cell r="G311">
            <v>17038.993699999999</v>
          </cell>
          <cell r="H311">
            <v>18261.4054</v>
          </cell>
          <cell r="I311">
            <v>20390.374899999999</v>
          </cell>
          <cell r="J311">
            <v>3351.3811700000001</v>
          </cell>
          <cell r="K311">
            <v>0</v>
          </cell>
          <cell r="L311">
            <v>0</v>
          </cell>
          <cell r="M311">
            <v>2384.8086499999999</v>
          </cell>
          <cell r="N311">
            <v>2128.96949</v>
          </cell>
        </row>
        <row r="312">
          <cell r="B312">
            <v>16</v>
          </cell>
          <cell r="C312" t="str">
            <v>ПОЛТАВСЬКА ОБЛАСТЬ</v>
          </cell>
          <cell r="D312">
            <v>403744735</v>
          </cell>
          <cell r="E312" t="str">
            <v>ДОГОВIР №35/809-СД ПРО СПIЛЬНУ IНВЕСТИЦIЙНУ ДIЯЛЬНIСТЬ ВIД 27.07.2004Р. МIЖ ВАТ "УКРНАФТА" ТА ПРИВАТНОЮ КОМПАНIЄЮ "РЕГАЛ ПЕТРОЛЕУМ КОРПОРЕЙШИ ЛIМIТЕД</v>
          </cell>
          <cell r="F312">
            <v>19732.2768</v>
          </cell>
          <cell r="G312">
            <v>20019.286199999999</v>
          </cell>
          <cell r="H312">
            <v>14834.6093</v>
          </cell>
          <cell r="I312">
            <v>16343.397199999999</v>
          </cell>
          <cell r="J312">
            <v>-3675.8890999999999</v>
          </cell>
          <cell r="K312">
            <v>0</v>
          </cell>
          <cell r="L312">
            <v>0</v>
          </cell>
          <cell r="M312">
            <v>1795.79728</v>
          </cell>
          <cell r="N312">
            <v>1508.78783</v>
          </cell>
        </row>
        <row r="313">
          <cell r="B313">
            <v>16</v>
          </cell>
          <cell r="C313" t="str">
            <v>ПОЛТАВСЬКА ОБЛАСТЬ</v>
          </cell>
          <cell r="D313">
            <v>403742858</v>
          </cell>
          <cell r="E313" t="str">
            <v>ДОГОВIР N 1-Д21/008/2000 ПРО СПIЛЬНУ IНВЕСТИЦIЙНУ ТА ВИРОБНИЧУ ДIЯЛЬНIСТЬ МIЖ ДП "ПОЛТАВНАФТОГАЗГЕОЛОГIЯ" ТА ЗАТ "ДЕВОН"</v>
          </cell>
          <cell r="F313">
            <v>9481.9087999999992</v>
          </cell>
          <cell r="G313">
            <v>9246.8537300000007</v>
          </cell>
          <cell r="H313">
            <v>15009.008400000001</v>
          </cell>
          <cell r="I313">
            <v>15372.733700000001</v>
          </cell>
          <cell r="J313">
            <v>6125.8799200000003</v>
          </cell>
          <cell r="K313">
            <v>0</v>
          </cell>
          <cell r="L313">
            <v>0</v>
          </cell>
          <cell r="M313">
            <v>1416.9473</v>
          </cell>
          <cell r="N313">
            <v>352.98090999999999</v>
          </cell>
        </row>
        <row r="314">
          <cell r="B314">
            <v>16</v>
          </cell>
          <cell r="C314" t="str">
            <v>ПОЛТАВСЬКА ОБЛАСТЬ</v>
          </cell>
          <cell r="D314">
            <v>1431630</v>
          </cell>
          <cell r="E314" t="str">
            <v>ДОЧIРНЄ ПIДПРИЄМСТВО НАЦIОНАЛЬНОЇ АКЦIОНЕРНОЇ КОМПАНIЇ "НАДРА УКРАЇНИ" "ПОЛТАВНАФТОГАЗГЕОЛОГIЯ"</v>
          </cell>
          <cell r="F314">
            <v>8921.8465199999991</v>
          </cell>
          <cell r="G314">
            <v>7878.9768800000002</v>
          </cell>
          <cell r="H314">
            <v>12271.8567</v>
          </cell>
          <cell r="I314">
            <v>14499.665199999999</v>
          </cell>
          <cell r="J314">
            <v>6620.6882800000003</v>
          </cell>
          <cell r="K314">
            <v>0</v>
          </cell>
          <cell r="L314">
            <v>-2363.6657</v>
          </cell>
          <cell r="M314">
            <v>913.93388000000004</v>
          </cell>
          <cell r="N314">
            <v>913.79782</v>
          </cell>
        </row>
        <row r="315">
          <cell r="B315">
            <v>16</v>
          </cell>
          <cell r="C315" t="str">
            <v>ПОЛТАВСЬКА ОБЛАСТЬ</v>
          </cell>
          <cell r="D315">
            <v>25165618</v>
          </cell>
          <cell r="E315" t="str">
            <v>"ХОРОЛЬСЬКИЙ МОЛОКОКОНСЕРВНИЙ КОМБIНАТ ДИТЯЧИХ ПРОДУКТIВ"</v>
          </cell>
          <cell r="F315">
            <v>629.06110000000001</v>
          </cell>
          <cell r="G315">
            <v>797.45916999999997</v>
          </cell>
          <cell r="H315">
            <v>12743.662200000001</v>
          </cell>
          <cell r="I315">
            <v>12616.9252</v>
          </cell>
          <cell r="J315">
            <v>11819.466</v>
          </cell>
          <cell r="K315">
            <v>0</v>
          </cell>
          <cell r="L315">
            <v>0</v>
          </cell>
          <cell r="M315">
            <v>42.934559999999998</v>
          </cell>
          <cell r="N315">
            <v>-126.73699000000001</v>
          </cell>
        </row>
        <row r="316">
          <cell r="B316">
            <v>16</v>
          </cell>
          <cell r="C316" t="str">
            <v>ПОЛТАВСЬКА ОБЛАСТЬ</v>
          </cell>
          <cell r="D316">
            <v>32174761</v>
          </cell>
          <cell r="E316" t="str">
            <v>ЗАКРИТЕ АКЦIОНЕРНЕ ТОВАРИСТВО "ПОЛТАВСЬКИЙ ЛIКЕРО-ГОРIЛЧАНИЙ ЗАВОД"</v>
          </cell>
          <cell r="F316">
            <v>10947.8202</v>
          </cell>
          <cell r="G316">
            <v>11095.911099999999</v>
          </cell>
          <cell r="H316">
            <v>10963.3912</v>
          </cell>
          <cell r="I316">
            <v>12362.242700000001</v>
          </cell>
          <cell r="J316">
            <v>1266.3316500000001</v>
          </cell>
          <cell r="K316">
            <v>0</v>
          </cell>
          <cell r="L316">
            <v>0</v>
          </cell>
          <cell r="M316">
            <v>1093.83942</v>
          </cell>
          <cell r="N316">
            <v>893.56164000000001</v>
          </cell>
        </row>
        <row r="317">
          <cell r="B317">
            <v>16</v>
          </cell>
          <cell r="C317" t="str">
            <v>ПОЛТАВСЬКА ОБЛАСТЬ</v>
          </cell>
          <cell r="D317">
            <v>3351912</v>
          </cell>
          <cell r="E317" t="str">
            <v>ВIДКРИТЕ АКЦIОНЕРНЕ ТОВАРИСТВО ПО ГАЗОПОСТАЧАННЮ ТА ГАЗИФIКАЦIЇ "ПОЛТАВАГАЗ"</v>
          </cell>
          <cell r="F317">
            <v>7004.6523900000002</v>
          </cell>
          <cell r="G317">
            <v>5848.7126099999996</v>
          </cell>
          <cell r="H317">
            <v>7383.5236100000002</v>
          </cell>
          <cell r="I317">
            <v>9611.5220399999998</v>
          </cell>
          <cell r="J317">
            <v>3762.8094299999998</v>
          </cell>
          <cell r="K317">
            <v>0</v>
          </cell>
          <cell r="L317">
            <v>-1232.7731000000001</v>
          </cell>
          <cell r="M317">
            <v>966.55748000000006</v>
          </cell>
          <cell r="N317">
            <v>951.28709000000003</v>
          </cell>
        </row>
        <row r="318">
          <cell r="B318">
            <v>16</v>
          </cell>
          <cell r="C318" t="str">
            <v>ПОЛТАВСЬКА ОБЛАСТЬ</v>
          </cell>
          <cell r="D318">
            <v>32017261</v>
          </cell>
          <cell r="E318" t="str">
            <v>ДОЧIРНЄ ПIДПРИЄМСТВО "ПОЛТАВСЬКИЙ ОБЛАВТОДОР" ВIДКРИТОГО АКЦIОНЕРНОГО ТОВАРИСТВА "ДЕРЖАВНА АКЦIОНЕРНА КОМПАНIЯ "АВТОМОБIЛЬНI ДОРОГИ УКРАЇНИ"</v>
          </cell>
          <cell r="F318">
            <v>5681.8145299999996</v>
          </cell>
          <cell r="G318">
            <v>5964.5435299999999</v>
          </cell>
          <cell r="H318">
            <v>8637.5376799999995</v>
          </cell>
          <cell r="I318">
            <v>9286.0446699999993</v>
          </cell>
          <cell r="J318">
            <v>3321.5011399999999</v>
          </cell>
          <cell r="K318">
            <v>0</v>
          </cell>
          <cell r="L318">
            <v>0</v>
          </cell>
          <cell r="M318">
            <v>966.83651999999995</v>
          </cell>
          <cell r="N318">
            <v>648.50698999999997</v>
          </cell>
        </row>
        <row r="319">
          <cell r="B319">
            <v>16</v>
          </cell>
          <cell r="C319" t="str">
            <v>ПОЛТАВСЬКА ОБЛАСТЬ</v>
          </cell>
          <cell r="D319">
            <v>5518768</v>
          </cell>
          <cell r="E319" t="str">
            <v>ЗАКРИТЕ АКЦIОНЕРНЕ ТОВАРИСТВО "ФIРМА "ПОЛТАВПИВО"</v>
          </cell>
          <cell r="F319">
            <v>13995.161</v>
          </cell>
          <cell r="G319">
            <v>13852.2263</v>
          </cell>
          <cell r="H319">
            <v>7014.3976599999996</v>
          </cell>
          <cell r="I319">
            <v>7275.1692400000002</v>
          </cell>
          <cell r="J319">
            <v>-6577.0571</v>
          </cell>
          <cell r="K319">
            <v>0</v>
          </cell>
          <cell r="L319">
            <v>0</v>
          </cell>
          <cell r="M319">
            <v>421.65303</v>
          </cell>
          <cell r="N319">
            <v>259.70112999999998</v>
          </cell>
        </row>
        <row r="320">
          <cell r="B320">
            <v>16</v>
          </cell>
          <cell r="C320" t="str">
            <v>ПОЛТАВСЬКА ОБЛАСТЬ</v>
          </cell>
          <cell r="D320">
            <v>25168700</v>
          </cell>
          <cell r="E320" t="str">
            <v>ЗАКРИТЕ АКЦIОНЕРНЕ ТОВАРИСТВО "ПЛАСТ"</v>
          </cell>
          <cell r="F320">
            <v>13073.496999999999</v>
          </cell>
          <cell r="G320">
            <v>12434.025600000001</v>
          </cell>
          <cell r="H320">
            <v>6402.2213099999999</v>
          </cell>
          <cell r="I320">
            <v>7059.0508600000003</v>
          </cell>
          <cell r="J320">
            <v>-5374.9746999999998</v>
          </cell>
          <cell r="K320">
            <v>0</v>
          </cell>
          <cell r="L320">
            <v>0</v>
          </cell>
          <cell r="M320">
            <v>875.66741000000002</v>
          </cell>
          <cell r="N320">
            <v>656.82955000000004</v>
          </cell>
        </row>
        <row r="321">
          <cell r="B321">
            <v>16</v>
          </cell>
          <cell r="C321" t="str">
            <v>ПОЛТАВСЬКА ОБЛАСТЬ</v>
          </cell>
          <cell r="D321">
            <v>25162005</v>
          </cell>
          <cell r="E321" t="str">
            <v>ФIЛIЯ ЗАКРИТОГО АКЦIОНЕРНОГО ТОВАРИСТВА ЛIКУВАЛЬНО-ОЗДОРОВЧИХ ЗАКЛАДIВ "МИРГОРОДКУРОРТ" САНАТОРНО-КУРОРТНИЙ КОМПЛЕКС "МИРГОРОД"</v>
          </cell>
          <cell r="F321">
            <v>3064.6043800000002</v>
          </cell>
          <cell r="G321">
            <v>3347.5863100000001</v>
          </cell>
          <cell r="H321">
            <v>6816.7959000000001</v>
          </cell>
          <cell r="I321">
            <v>6684.7463500000003</v>
          </cell>
          <cell r="J321">
            <v>3337.1600400000002</v>
          </cell>
          <cell r="K321">
            <v>0</v>
          </cell>
          <cell r="L321">
            <v>0</v>
          </cell>
          <cell r="M321">
            <v>604.64176999999995</v>
          </cell>
          <cell r="N321">
            <v>-132.04954000000001</v>
          </cell>
        </row>
        <row r="322">
          <cell r="B322">
            <v>17</v>
          </cell>
          <cell r="C322" t="str">
            <v>РIВНЕНСЬКА ОБЛАСТЬ</v>
          </cell>
          <cell r="D322">
            <v>5425046</v>
          </cell>
          <cell r="E322" t="str">
            <v>ВIДОКРЕМЛЕНИЙ ПIДРОЗДIЛ "РIВНЕНСЬКА АТОМНА ЕЛЕКТРИЧНА СТАНЦIЯ" ДЕРЖАВНОГО ПIДПРИЄМСТВА "НАЦIОНАЛЬНА АТОМНА ЕНЕРГОГЕНЕРУЮЧА КОМПАНIЯ "ЕНЕРГОАТОМ"</v>
          </cell>
          <cell r="F322">
            <v>54513.167399999998</v>
          </cell>
          <cell r="G322">
            <v>60098.433799999999</v>
          </cell>
          <cell r="H322">
            <v>78401.719599999997</v>
          </cell>
          <cell r="I322">
            <v>54395.077400000002</v>
          </cell>
          <cell r="J322">
            <v>-5703.3563999999997</v>
          </cell>
          <cell r="K322">
            <v>0</v>
          </cell>
          <cell r="L322">
            <v>0</v>
          </cell>
          <cell r="M322">
            <v>7403.1386700000003</v>
          </cell>
          <cell r="N322">
            <v>-9891.4915999999994</v>
          </cell>
        </row>
        <row r="323">
          <cell r="B323">
            <v>17</v>
          </cell>
          <cell r="C323" t="str">
            <v>РIВНЕНСЬКА ОБЛАСТЬ</v>
          </cell>
          <cell r="D323">
            <v>293054</v>
          </cell>
          <cell r="E323" t="str">
            <v>ВIДКРИТЕ АКЦIОНЕРНЕ ТОВАРИСТВО "ВОЛИНЬ-ЦЕМЕНТ"</v>
          </cell>
          <cell r="F323">
            <v>30069.1764</v>
          </cell>
          <cell r="G323">
            <v>30252.923599999998</v>
          </cell>
          <cell r="H323">
            <v>28665.713</v>
          </cell>
          <cell r="I323">
            <v>29163.3649</v>
          </cell>
          <cell r="J323">
            <v>-1089.5587</v>
          </cell>
          <cell r="K323">
            <v>0</v>
          </cell>
          <cell r="L323">
            <v>0</v>
          </cell>
          <cell r="M323">
            <v>573.90975000000003</v>
          </cell>
          <cell r="N323">
            <v>420.2534</v>
          </cell>
        </row>
        <row r="324">
          <cell r="B324">
            <v>17</v>
          </cell>
          <cell r="C324" t="str">
            <v>РIВНЕНСЬКА ОБЛАСТЬ</v>
          </cell>
          <cell r="D324">
            <v>5424874</v>
          </cell>
          <cell r="E324" t="str">
            <v>ЗАКРИТЕ АКЦIОНЕРНЕ ТОВАРИСТВО "ЕЙ-I-ЕС РIВНЕЕНЕРГО"</v>
          </cell>
          <cell r="F324">
            <v>21070.6374</v>
          </cell>
          <cell r="G324">
            <v>21255.219700000001</v>
          </cell>
          <cell r="H324">
            <v>24361.91</v>
          </cell>
          <cell r="I324">
            <v>24284.533299999999</v>
          </cell>
          <cell r="J324">
            <v>3029.3136500000001</v>
          </cell>
          <cell r="K324">
            <v>0</v>
          </cell>
          <cell r="L324">
            <v>0</v>
          </cell>
          <cell r="M324">
            <v>2151.71389</v>
          </cell>
          <cell r="N324">
            <v>-77.376630000000006</v>
          </cell>
        </row>
        <row r="325">
          <cell r="B325">
            <v>17</v>
          </cell>
          <cell r="C325" t="str">
            <v>РIВНЕНСЬКА ОБЛАСТЬ</v>
          </cell>
          <cell r="D325">
            <v>22555135</v>
          </cell>
          <cell r="E325" t="str">
            <v>ЗАКРИТЕ АКЦIОНЕРНЕ ТОВАРИСТВО "КОНСЮМЕРС-СКЛО-ЗОРЯ"</v>
          </cell>
          <cell r="F325">
            <v>17755.517899999999</v>
          </cell>
          <cell r="G325">
            <v>17742.729200000002</v>
          </cell>
          <cell r="H325">
            <v>2168.1995900000002</v>
          </cell>
          <cell r="I325">
            <v>19157.052899999999</v>
          </cell>
          <cell r="J325">
            <v>1414.3237200000001</v>
          </cell>
          <cell r="K325">
            <v>0</v>
          </cell>
          <cell r="L325">
            <v>0</v>
          </cell>
          <cell r="M325">
            <v>16994.206900000001</v>
          </cell>
          <cell r="N325">
            <v>16988.8534</v>
          </cell>
        </row>
        <row r="326">
          <cell r="B326">
            <v>17</v>
          </cell>
          <cell r="C326" t="str">
            <v>РIВНЕНСЬКА ОБЛАСТЬ</v>
          </cell>
          <cell r="D326">
            <v>32358806</v>
          </cell>
          <cell r="E326" t="str">
            <v>ТОВАРИСТВО З ОБМЕЖЕНОЮ ВIДПОВIДАЛЬНIСТЮ "СВИСПАН ЛIМIТЕД"</v>
          </cell>
          <cell r="F326">
            <v>13054.022999999999</v>
          </cell>
          <cell r="G326">
            <v>11890.830599999999</v>
          </cell>
          <cell r="H326">
            <v>8075.4734900000003</v>
          </cell>
          <cell r="I326">
            <v>11533.921</v>
          </cell>
          <cell r="J326">
            <v>-356.90951999999999</v>
          </cell>
          <cell r="K326">
            <v>0</v>
          </cell>
          <cell r="L326">
            <v>-18.327719999999999</v>
          </cell>
          <cell r="M326">
            <v>3502.79378</v>
          </cell>
          <cell r="N326">
            <v>3433.52396</v>
          </cell>
        </row>
        <row r="327">
          <cell r="B327">
            <v>17</v>
          </cell>
          <cell r="C327" t="str">
            <v>РIВНЕНСЬКА ОБЛАСТЬ</v>
          </cell>
          <cell r="D327">
            <v>24175498</v>
          </cell>
          <cell r="E327" t="str">
            <v>ЗАКРИТЕ АКЦIОНЕРНЕ ТОВАРИСТВО "АГРОРЕСУРС"</v>
          </cell>
          <cell r="F327">
            <v>8763.8120500000005</v>
          </cell>
          <cell r="G327">
            <v>8750.9972600000001</v>
          </cell>
          <cell r="H327">
            <v>9177.0802899999999</v>
          </cell>
          <cell r="I327">
            <v>9988.5501299999996</v>
          </cell>
          <cell r="J327">
            <v>1237.55287</v>
          </cell>
          <cell r="K327">
            <v>0</v>
          </cell>
          <cell r="L327">
            <v>0</v>
          </cell>
          <cell r="M327">
            <v>810.22574999999995</v>
          </cell>
          <cell r="N327">
            <v>809.87291000000005</v>
          </cell>
        </row>
        <row r="328">
          <cell r="B328">
            <v>17</v>
          </cell>
          <cell r="C328" t="str">
            <v>РIВНЕНСЬКА ОБЛАСТЬ</v>
          </cell>
          <cell r="D328">
            <v>13990932</v>
          </cell>
          <cell r="E328" t="str">
            <v>ДОЧIРНЄ ПIДПРИЄМСТВО "ПРИКАРПАТЗАХIДТРАНС" ПIВДЕННО-ЗАХIДНОГО ВIДКРИТОГО АКЦIОНЕРНОГО ТОВАРИСТВА ТРУБОПРОВIДНОГО ТРАНСПОРТУ НАФТОПРОДУКТIВ</v>
          </cell>
          <cell r="F328">
            <v>253.80971</v>
          </cell>
          <cell r="G328">
            <v>-1373.3923</v>
          </cell>
          <cell r="H328">
            <v>8658.1438500000004</v>
          </cell>
          <cell r="I328">
            <v>8649.69074</v>
          </cell>
          <cell r="J328">
            <v>10023.083000000001</v>
          </cell>
          <cell r="K328">
            <v>0</v>
          </cell>
          <cell r="L328">
            <v>0</v>
          </cell>
          <cell r="M328">
            <v>739.49145999999996</v>
          </cell>
          <cell r="N328">
            <v>-8.7450500000000009</v>
          </cell>
        </row>
        <row r="329">
          <cell r="B329">
            <v>17</v>
          </cell>
          <cell r="C329" t="str">
            <v>РIВНЕНСЬКА ОБЛАСТЬ</v>
          </cell>
          <cell r="D329">
            <v>3366701</v>
          </cell>
          <cell r="E329" t="str">
            <v>ВIДКРИТЕ АКЦIОНЕРНЕ ТОВАРИСТВО ПО ГАЗОПОСТАЧАННЮ ТА ГАЗИФIКАЦIЇ "РIВНЕГАЗ"</v>
          </cell>
          <cell r="F329">
            <v>7407.0131000000001</v>
          </cell>
          <cell r="G329">
            <v>7371.9252399999996</v>
          </cell>
          <cell r="H329">
            <v>8223.7997099999993</v>
          </cell>
          <cell r="I329">
            <v>8406.3637299999991</v>
          </cell>
          <cell r="J329">
            <v>1034.43849</v>
          </cell>
          <cell r="K329">
            <v>0</v>
          </cell>
          <cell r="L329">
            <v>0</v>
          </cell>
          <cell r="M329">
            <v>228.70991000000001</v>
          </cell>
          <cell r="N329">
            <v>181.50593000000001</v>
          </cell>
        </row>
        <row r="330">
          <cell r="B330">
            <v>17</v>
          </cell>
          <cell r="C330" t="str">
            <v>РIВНЕНСЬКА ОБЛАСТЬ</v>
          </cell>
          <cell r="D330">
            <v>33334990</v>
          </cell>
          <cell r="E330" t="str">
            <v>ТОВАРИСТВО З ОБМЕЖЕНОЮ ВIДПОВIДАЛЬНIСТЮ "ВИСОКОВОЛЬТНИЙ СОЮЗ-УКРАЇНА"</v>
          </cell>
          <cell r="F330">
            <v>3358.8749400000002</v>
          </cell>
          <cell r="G330">
            <v>3358.8749400000002</v>
          </cell>
          <cell r="H330">
            <v>6744.5343999999996</v>
          </cell>
          <cell r="I330">
            <v>7477.9913999999999</v>
          </cell>
          <cell r="J330">
            <v>4119.1164600000002</v>
          </cell>
          <cell r="K330">
            <v>0</v>
          </cell>
          <cell r="L330">
            <v>0</v>
          </cell>
          <cell r="M330">
            <v>733</v>
          </cell>
          <cell r="N330">
            <v>733</v>
          </cell>
        </row>
        <row r="331">
          <cell r="B331">
            <v>17</v>
          </cell>
          <cell r="C331" t="str">
            <v>РIВНЕНСЬКА ОБЛАСТЬ</v>
          </cell>
          <cell r="D331">
            <v>293462</v>
          </cell>
          <cell r="E331" t="str">
            <v>ВIДКРИТЕ АКЦIОНЕРНЕ ТОВАРИСТВО "РОКИТНIВСЬКИЙ СКЛЯНИЙ ЗАВОД"</v>
          </cell>
          <cell r="F331">
            <v>7407.1270199999999</v>
          </cell>
          <cell r="G331">
            <v>7285.0447299999996</v>
          </cell>
          <cell r="H331">
            <v>5100.7003000000004</v>
          </cell>
          <cell r="I331">
            <v>6416.1085899999998</v>
          </cell>
          <cell r="J331">
            <v>-868.93614000000002</v>
          </cell>
          <cell r="K331">
            <v>0</v>
          </cell>
          <cell r="L331">
            <v>0</v>
          </cell>
          <cell r="M331">
            <v>1273.69685</v>
          </cell>
          <cell r="N331">
            <v>1273.1143099999999</v>
          </cell>
        </row>
        <row r="332">
          <cell r="B332">
            <v>17</v>
          </cell>
          <cell r="C332" t="str">
            <v>РIВНЕНСЬКА ОБЛАСТЬ</v>
          </cell>
          <cell r="D332">
            <v>375987</v>
          </cell>
          <cell r="E332" t="str">
            <v>ВIДКРИТЕ АКЦIОНЕРНЕ ТОВАРИСТВО "КОСТОПIЛЬСЬКИЙ ЗАВОД ПРОДОВОЛЬЧИХ ТОВАРIВ"</v>
          </cell>
          <cell r="F332">
            <v>5267.3556399999998</v>
          </cell>
          <cell r="G332">
            <v>5283.3295500000004</v>
          </cell>
          <cell r="H332">
            <v>5448.6535000000003</v>
          </cell>
          <cell r="I332">
            <v>5837.5826999999999</v>
          </cell>
          <cell r="J332">
            <v>554.25315000000001</v>
          </cell>
          <cell r="K332">
            <v>0</v>
          </cell>
          <cell r="L332">
            <v>0</v>
          </cell>
          <cell r="M332">
            <v>406.98185999999998</v>
          </cell>
          <cell r="N332">
            <v>388.92921000000001</v>
          </cell>
        </row>
        <row r="333">
          <cell r="B333">
            <v>17</v>
          </cell>
          <cell r="C333" t="str">
            <v>РIВНЕНСЬКА ОБЛАСТЬ</v>
          </cell>
          <cell r="D333">
            <v>30923971</v>
          </cell>
          <cell r="E333" t="str">
            <v>"КОСТОПIЛЬСЬКИЙ ЗАВОД СКЛОВИРОБIВ"</v>
          </cell>
          <cell r="F333">
            <v>8822.9139699999996</v>
          </cell>
          <cell r="G333">
            <v>8806.6819200000009</v>
          </cell>
          <cell r="H333">
            <v>5258.6453799999999</v>
          </cell>
          <cell r="I333">
            <v>5277.3474399999996</v>
          </cell>
          <cell r="J333">
            <v>-3529.3344999999999</v>
          </cell>
          <cell r="K333">
            <v>0</v>
          </cell>
          <cell r="L333">
            <v>0</v>
          </cell>
          <cell r="M333">
            <v>10.322100000000001</v>
          </cell>
          <cell r="N333">
            <v>5.2556000000000003</v>
          </cell>
        </row>
        <row r="334">
          <cell r="B334">
            <v>17</v>
          </cell>
          <cell r="C334" t="str">
            <v>РIВНЕНСЬКА ОБЛАСТЬ</v>
          </cell>
          <cell r="D334">
            <v>213434</v>
          </cell>
          <cell r="E334" t="str">
            <v>ВIДКРИТЕ АКЦIОНЕРНЕ ТОВАРИСТВО "РIВНЕНСЬКИЙ ЗАВОД ВИСОКОВОЛЬТНОI АПАРАТУРИ"</v>
          </cell>
          <cell r="F334">
            <v>8496.7167700000009</v>
          </cell>
          <cell r="G334">
            <v>7767.7850200000003</v>
          </cell>
          <cell r="H334">
            <v>4984.2812199999998</v>
          </cell>
          <cell r="I334">
            <v>4998.6787100000001</v>
          </cell>
          <cell r="J334">
            <v>-2769.1062999999999</v>
          </cell>
          <cell r="K334">
            <v>0</v>
          </cell>
          <cell r="L334">
            <v>0</v>
          </cell>
          <cell r="M334">
            <v>0.38955000000000001</v>
          </cell>
          <cell r="N334">
            <v>0.38219999999999998</v>
          </cell>
        </row>
        <row r="335">
          <cell r="B335">
            <v>17</v>
          </cell>
          <cell r="C335" t="str">
            <v>РIВНЕНСЬКА ОБЛАСТЬ</v>
          </cell>
          <cell r="D335">
            <v>26259563</v>
          </cell>
          <cell r="E335" t="str">
            <v>УПРАВЛIННЯ КОМУНАЛЬНОЮ ВЛАСНIСТЮ ВИКОНАВЧОГО КОМIТЕТУ РIВНЕНСЬКОЇ МIСЬКОЇ РАДИ</v>
          </cell>
          <cell r="F335">
            <v>1694.6415</v>
          </cell>
          <cell r="G335">
            <v>2000.67093</v>
          </cell>
          <cell r="H335">
            <v>1909.2356199999999</v>
          </cell>
          <cell r="I335">
            <v>4813.4808300000004</v>
          </cell>
          <cell r="J335">
            <v>2812.8099000000002</v>
          </cell>
          <cell r="K335">
            <v>0</v>
          </cell>
          <cell r="L335">
            <v>0</v>
          </cell>
          <cell r="M335">
            <v>3237.0182799999998</v>
          </cell>
          <cell r="N335">
            <v>2904.24521</v>
          </cell>
        </row>
        <row r="336">
          <cell r="B336">
            <v>17</v>
          </cell>
          <cell r="C336" t="str">
            <v>РIВНЕНСЬКА ОБЛАСТЬ</v>
          </cell>
          <cell r="D336">
            <v>31994540</v>
          </cell>
          <cell r="E336" t="str">
            <v>ДОЧIРНЄ ПIДПРИЄМСТВО "РIВНЕНСЬКИЙ ОБЛАВТОДОР" ВIДКРИТОГО АКЦIОНЕРНОГО ТОВАРИСТВА "ДЕРЖАВНА АКЦIОНЕРНА КОМПАНIЯ "АВТОМОБIЛЬНI ДОРОГИ УКРАЇНИ"</v>
          </cell>
          <cell r="F336">
            <v>4253.1680200000001</v>
          </cell>
          <cell r="G336">
            <v>5171.1459199999999</v>
          </cell>
          <cell r="H336">
            <v>4377.8786799999998</v>
          </cell>
          <cell r="I336">
            <v>4383.3834500000003</v>
          </cell>
          <cell r="J336">
            <v>-787.76247000000001</v>
          </cell>
          <cell r="K336">
            <v>0</v>
          </cell>
          <cell r="L336">
            <v>0</v>
          </cell>
          <cell r="M336">
            <v>104.2338</v>
          </cell>
          <cell r="N336">
            <v>-49.19106</v>
          </cell>
        </row>
        <row r="337">
          <cell r="B337">
            <v>17</v>
          </cell>
          <cell r="C337" t="str">
            <v>РIВНЕНСЬКА ОБЛАСТЬ</v>
          </cell>
          <cell r="D337">
            <v>32404265</v>
          </cell>
          <cell r="E337" t="str">
            <v>ТОВАРИСТВО З ОБМЕЖЕНОЮ ВIДПОВIДАЛЬНIСТЮ "КЛЕСIВСЬКИЙ КАР'ЄР НЕРУДНИХ КОПАЛИН "ТЕХНОБУД"</v>
          </cell>
          <cell r="F337">
            <v>3929.7929800000002</v>
          </cell>
          <cell r="G337">
            <v>3912.5140900000001</v>
          </cell>
          <cell r="H337">
            <v>4226.1282099999999</v>
          </cell>
          <cell r="I337">
            <v>4317.4814399999996</v>
          </cell>
          <cell r="J337">
            <v>404.96735000000001</v>
          </cell>
          <cell r="K337">
            <v>0</v>
          </cell>
          <cell r="L337">
            <v>0</v>
          </cell>
          <cell r="M337">
            <v>243.18423000000001</v>
          </cell>
          <cell r="N337">
            <v>91.352170000000001</v>
          </cell>
        </row>
        <row r="338">
          <cell r="B338">
            <v>17</v>
          </cell>
          <cell r="C338" t="str">
            <v>РIВНЕНСЬКА ОБЛАСТЬ</v>
          </cell>
          <cell r="D338">
            <v>25321716</v>
          </cell>
          <cell r="E338" t="str">
            <v>КОМУНАЛЬНЕ ПIДПРИЄМСТВО КОМУНАЛЬНЕ ТЕПЛОПОСТАЧАЮЧЕ ПIДПРИЄМСТВО "КОМУНЕНЕРГIЯ"</v>
          </cell>
          <cell r="F338">
            <v>5074.41219</v>
          </cell>
          <cell r="G338">
            <v>4988.2403000000004</v>
          </cell>
          <cell r="H338">
            <v>6625.8159500000002</v>
          </cell>
          <cell r="I338">
            <v>3393.0973300000001</v>
          </cell>
          <cell r="J338">
            <v>-1595.143</v>
          </cell>
          <cell r="K338">
            <v>5573.8119699999997</v>
          </cell>
          <cell r="L338">
            <v>855.22551999999996</v>
          </cell>
          <cell r="M338">
            <v>23.658799999999999</v>
          </cell>
          <cell r="N338">
            <v>23.513549999999999</v>
          </cell>
        </row>
        <row r="339">
          <cell r="B339">
            <v>17</v>
          </cell>
          <cell r="C339" t="str">
            <v>РIВНЕНСЬКА ОБЛАСТЬ</v>
          </cell>
          <cell r="D339">
            <v>30256035</v>
          </cell>
          <cell r="E339" t="str">
            <v>ДОЧIРНЄ ПIДПРИЄМСТВО "РАЙЗ-АГРОТЕХНIКА"</v>
          </cell>
          <cell r="F339">
            <v>1619.7007799999999</v>
          </cell>
          <cell r="G339">
            <v>1802.0617099999999</v>
          </cell>
          <cell r="H339">
            <v>3491.4108900000001</v>
          </cell>
          <cell r="I339">
            <v>3364.0173</v>
          </cell>
          <cell r="J339">
            <v>1561.95559</v>
          </cell>
          <cell r="K339">
            <v>0</v>
          </cell>
          <cell r="L339">
            <v>0</v>
          </cell>
          <cell r="M339">
            <v>72.182469999999995</v>
          </cell>
          <cell r="N339">
            <v>-129.83233999999999</v>
          </cell>
        </row>
        <row r="340">
          <cell r="B340">
            <v>17</v>
          </cell>
          <cell r="C340" t="str">
            <v>РIВНЕНСЬКА ОБЛАСТЬ</v>
          </cell>
          <cell r="D340">
            <v>3361678</v>
          </cell>
          <cell r="E340" t="str">
            <v>РIВНЕНСЬКЕ ОБЛАСНЕ ВИРОБНИЧЕ КОМУНАЛЬНЕ ПIДПРИЄМСТВО ВОДОПРОВIДНО-КАНАЛIЗАЦIЙНОГО ГОСПОДАРСТВА "РIВНЕОБЛВОДОКАНАЛ"</v>
          </cell>
          <cell r="F340">
            <v>1104.4115899999999</v>
          </cell>
          <cell r="G340">
            <v>1119.7608</v>
          </cell>
          <cell r="H340">
            <v>2832.10599</v>
          </cell>
          <cell r="I340">
            <v>3299.5678600000001</v>
          </cell>
          <cell r="J340">
            <v>2179.8070600000001</v>
          </cell>
          <cell r="K340">
            <v>0</v>
          </cell>
          <cell r="L340">
            <v>0</v>
          </cell>
          <cell r="M340">
            <v>429.30241999999998</v>
          </cell>
          <cell r="N340">
            <v>416.35881000000001</v>
          </cell>
        </row>
        <row r="341">
          <cell r="B341">
            <v>17</v>
          </cell>
          <cell r="C341" t="str">
            <v>РIВНЕНСЬКА ОБЛАСТЬ</v>
          </cell>
          <cell r="D341">
            <v>992836</v>
          </cell>
          <cell r="E341" t="str">
            <v>ДЕРЖАВНЕ ПIДПРИЄМСТВО "САРНЕНСЬКЕ ЛIСОВЕ ГОСПОДАРСТВО"</v>
          </cell>
          <cell r="F341">
            <v>1929.8049699999999</v>
          </cell>
          <cell r="G341">
            <v>1929.8051499999999</v>
          </cell>
          <cell r="H341">
            <v>3153.1841199999999</v>
          </cell>
          <cell r="I341">
            <v>3253.9477299999999</v>
          </cell>
          <cell r="J341">
            <v>1324.14258</v>
          </cell>
          <cell r="K341">
            <v>0</v>
          </cell>
          <cell r="L341">
            <v>0</v>
          </cell>
          <cell r="M341">
            <v>100.55279</v>
          </cell>
          <cell r="N341">
            <v>100.48065</v>
          </cell>
        </row>
        <row r="342">
          <cell r="B342">
            <v>18</v>
          </cell>
          <cell r="C342" t="str">
            <v>СУМСЬКА ОБЛАСТЬ</v>
          </cell>
          <cell r="D342">
            <v>431215785</v>
          </cell>
          <cell r="E342" t="str">
            <v>ДОГОВIР ПРО СПIЛЬНУ ДIЯЛЬНIСТЬ НГВУ "ОХТИРКАНАФТОГАЗ" ВАТ "УКРНАФТА"N 35/78</v>
          </cell>
          <cell r="F342">
            <v>70176.110400000005</v>
          </cell>
          <cell r="G342">
            <v>72919.016099999993</v>
          </cell>
          <cell r="H342">
            <v>116370.985</v>
          </cell>
          <cell r="I342">
            <v>125894.448</v>
          </cell>
          <cell r="J342">
            <v>52975.431799999998</v>
          </cell>
          <cell r="K342">
            <v>0</v>
          </cell>
          <cell r="L342">
            <v>0</v>
          </cell>
          <cell r="M342">
            <v>12771.5185</v>
          </cell>
          <cell r="N342">
            <v>9523.4631900000004</v>
          </cell>
        </row>
        <row r="343">
          <cell r="B343">
            <v>18</v>
          </cell>
          <cell r="C343" t="str">
            <v>СУМСЬКА ОБЛАСТЬ</v>
          </cell>
          <cell r="D343">
            <v>5398533</v>
          </cell>
          <cell r="E343" t="str">
            <v>НАФТОГАЗОВИДОБУВНЕ УПРАВЛIННЯ "ОХТИРКАНАФТОГАЗ" ВIДКРИТОГО АКЦIОНЕРНОГО ТОВАРИСТВА "УКРНАФТА"</v>
          </cell>
          <cell r="F343">
            <v>322054.39199999999</v>
          </cell>
          <cell r="G343">
            <v>322199.01899999997</v>
          </cell>
          <cell r="H343">
            <v>92780.002299999993</v>
          </cell>
          <cell r="I343">
            <v>103243.92</v>
          </cell>
          <cell r="J343">
            <v>-218955.1</v>
          </cell>
          <cell r="K343">
            <v>0</v>
          </cell>
          <cell r="L343">
            <v>0</v>
          </cell>
          <cell r="M343">
            <v>13183.397499999999</v>
          </cell>
          <cell r="N343">
            <v>10463.9177</v>
          </cell>
        </row>
        <row r="344">
          <cell r="B344">
            <v>18</v>
          </cell>
          <cell r="C344" t="str">
            <v>СУМСЬКА ОБЛАСТЬ</v>
          </cell>
          <cell r="D344">
            <v>382220</v>
          </cell>
          <cell r="E344" t="str">
            <v>ЗАКРИТЕ АКЦIОНЕРНЕ ТОВАРИСТВО "КРАФТ ФУДЗ УКРАЇНА"</v>
          </cell>
          <cell r="F344">
            <v>43461.813099999999</v>
          </cell>
          <cell r="G344">
            <v>43474.032899999998</v>
          </cell>
          <cell r="H344">
            <v>51944.773200000003</v>
          </cell>
          <cell r="I344">
            <v>57668.8442</v>
          </cell>
          <cell r="J344">
            <v>14194.811299999999</v>
          </cell>
          <cell r="K344">
            <v>0</v>
          </cell>
          <cell r="L344">
            <v>0</v>
          </cell>
          <cell r="M344">
            <v>5761.4057199999997</v>
          </cell>
          <cell r="N344">
            <v>5712.3899799999999</v>
          </cell>
        </row>
        <row r="345">
          <cell r="B345">
            <v>18</v>
          </cell>
          <cell r="C345" t="str">
            <v>СУМСЬКА ОБЛАСТЬ</v>
          </cell>
          <cell r="D345">
            <v>31162928</v>
          </cell>
          <cell r="E345" t="str">
            <v>ТОВАРИСТВО З ОБМЕЖЕНОЮ ВIДПОВIДАЛЬНIСТЮ "ГОРОБИНА"</v>
          </cell>
          <cell r="F345">
            <v>29185.705600000001</v>
          </cell>
          <cell r="G345">
            <v>32583.542700000002</v>
          </cell>
          <cell r="H345">
            <v>30770.644499999999</v>
          </cell>
          <cell r="I345">
            <v>33363.385000000002</v>
          </cell>
          <cell r="J345">
            <v>779.84226999999998</v>
          </cell>
          <cell r="K345">
            <v>0</v>
          </cell>
          <cell r="L345">
            <v>0</v>
          </cell>
          <cell r="M345">
            <v>10220.6039</v>
          </cell>
          <cell r="N345">
            <v>2342.73146</v>
          </cell>
        </row>
        <row r="346">
          <cell r="B346">
            <v>18</v>
          </cell>
          <cell r="C346" t="str">
            <v>СУМСЬКА ОБЛАСТЬ</v>
          </cell>
          <cell r="D346">
            <v>23293513</v>
          </cell>
          <cell r="E346" t="str">
            <v>ВIДКРИТЕ АКЦIОНЕРНЕ ТОВАРИСТВО "СУМИОБЛЕНЕРГО"</v>
          </cell>
          <cell r="F346">
            <v>21318.3472</v>
          </cell>
          <cell r="G346">
            <v>21187.852699999999</v>
          </cell>
          <cell r="H346">
            <v>19260.117099999999</v>
          </cell>
          <cell r="I346">
            <v>20772.944800000001</v>
          </cell>
          <cell r="J346">
            <v>-414.90784000000002</v>
          </cell>
          <cell r="K346">
            <v>0</v>
          </cell>
          <cell r="L346">
            <v>0</v>
          </cell>
          <cell r="M346">
            <v>1515.02791</v>
          </cell>
          <cell r="N346">
            <v>1512.82772</v>
          </cell>
        </row>
        <row r="347">
          <cell r="B347">
            <v>18</v>
          </cell>
          <cell r="C347" t="str">
            <v>СУМСЬКА ОБЛАСТЬ</v>
          </cell>
          <cell r="D347">
            <v>14022407</v>
          </cell>
          <cell r="E347" t="str">
            <v>ЗАКРИТЕ АКЦIОНЕРНЕ ТОВАРИСТВО "ТЕХНОЛОГIЯ"</v>
          </cell>
          <cell r="F347">
            <v>9334.3414300000004</v>
          </cell>
          <cell r="G347">
            <v>8656.3788499999991</v>
          </cell>
          <cell r="H347">
            <v>18716.871599999999</v>
          </cell>
          <cell r="I347">
            <v>19305.795099999999</v>
          </cell>
          <cell r="J347">
            <v>10649.4162</v>
          </cell>
          <cell r="K347">
            <v>0</v>
          </cell>
          <cell r="L347">
            <v>0</v>
          </cell>
          <cell r="M347">
            <v>210.68476999999999</v>
          </cell>
          <cell r="N347">
            <v>210.25208000000001</v>
          </cell>
        </row>
        <row r="348">
          <cell r="B348">
            <v>18</v>
          </cell>
          <cell r="C348" t="str">
            <v>СУМСЬКА ОБЛАСТЬ</v>
          </cell>
          <cell r="D348">
            <v>137041</v>
          </cell>
          <cell r="E348" t="str">
            <v>КАЧАНIВСЬКИЙ ГАЗОПЕРЕРОБНИЙ ЗАВОД ВIДКРИТОГО АКЦIОНЕРНОГО ТОВАРИСТВА "УКРНАФТА"</v>
          </cell>
          <cell r="F348">
            <v>15222.0545</v>
          </cell>
          <cell r="G348">
            <v>15237.474899999999</v>
          </cell>
          <cell r="H348">
            <v>15959.8395</v>
          </cell>
          <cell r="I348">
            <v>17241.159800000001</v>
          </cell>
          <cell r="J348">
            <v>2003.6849299999999</v>
          </cell>
          <cell r="K348">
            <v>0</v>
          </cell>
          <cell r="L348">
            <v>0</v>
          </cell>
          <cell r="M348">
            <v>1330.28755</v>
          </cell>
          <cell r="N348">
            <v>1281.3202900000001</v>
          </cell>
        </row>
        <row r="349">
          <cell r="B349">
            <v>18</v>
          </cell>
          <cell r="C349" t="str">
            <v>СУМСЬКА ОБЛАСТЬ</v>
          </cell>
          <cell r="D349">
            <v>375208</v>
          </cell>
          <cell r="E349" t="str">
            <v>ДЕРЖАВНЕ ПIДПРИЄМСТВО"НАУМIВСЬКИЙ СПИРТОВИЙ ЗАВОД"</v>
          </cell>
          <cell r="F349">
            <v>4998.2749599999997</v>
          </cell>
          <cell r="G349">
            <v>4932.8806800000002</v>
          </cell>
          <cell r="H349">
            <v>12474.9419</v>
          </cell>
          <cell r="I349">
            <v>13319.0985</v>
          </cell>
          <cell r="J349">
            <v>8386.2178600000007</v>
          </cell>
          <cell r="K349">
            <v>0</v>
          </cell>
          <cell r="L349">
            <v>0</v>
          </cell>
          <cell r="M349">
            <v>451.02190999999999</v>
          </cell>
          <cell r="N349">
            <v>450.22908999999999</v>
          </cell>
        </row>
        <row r="350">
          <cell r="B350">
            <v>18</v>
          </cell>
          <cell r="C350" t="str">
            <v>СУМСЬКА ОБЛАСТЬ</v>
          </cell>
          <cell r="D350">
            <v>3352432</v>
          </cell>
          <cell r="E350" t="str">
            <v>ВIДКРИТЕ АКЦIОНЕРНЕ ТОВАРИСТВО ПО ГАЗОПОСТАЧАННЮ ТА ГАЗИФIКАЦIЇ "СУМИГАЗ"</v>
          </cell>
          <cell r="F350">
            <v>9363.1387200000008</v>
          </cell>
          <cell r="G350">
            <v>9332.8615100000006</v>
          </cell>
          <cell r="H350">
            <v>10230.265600000001</v>
          </cell>
          <cell r="I350">
            <v>12819.793100000001</v>
          </cell>
          <cell r="J350">
            <v>3486.9316199999998</v>
          </cell>
          <cell r="K350">
            <v>0</v>
          </cell>
          <cell r="L350">
            <v>0</v>
          </cell>
          <cell r="M350">
            <v>2577.7790500000001</v>
          </cell>
          <cell r="N350">
            <v>2556.2952100000002</v>
          </cell>
        </row>
        <row r="351">
          <cell r="B351">
            <v>18</v>
          </cell>
          <cell r="C351" t="str">
            <v>СУМСЬКА ОБЛАСТЬ</v>
          </cell>
          <cell r="D351">
            <v>14314452</v>
          </cell>
          <cell r="E351" t="str">
            <v>ШОСТКИНСЬКИЙ КАЗЕННИЙ ЗАВОД "IМПУЛЬС"</v>
          </cell>
          <cell r="F351">
            <v>7920.3373300000003</v>
          </cell>
          <cell r="G351">
            <v>7926.7636300000004</v>
          </cell>
          <cell r="H351">
            <v>10133.5985</v>
          </cell>
          <cell r="I351">
            <v>11552.6962</v>
          </cell>
          <cell r="J351">
            <v>3625.9325899999999</v>
          </cell>
          <cell r="K351">
            <v>0</v>
          </cell>
          <cell r="L351">
            <v>0</v>
          </cell>
          <cell r="M351">
            <v>1428.9048499999999</v>
          </cell>
          <cell r="N351">
            <v>1419.09771</v>
          </cell>
        </row>
        <row r="352">
          <cell r="B352">
            <v>18</v>
          </cell>
          <cell r="C352" t="str">
            <v>СУМСЬКА ОБЛАСТЬ</v>
          </cell>
          <cell r="D352">
            <v>21127532</v>
          </cell>
          <cell r="E352" t="str">
            <v>СПIЛЬНЕ УКРАЇНСЬКО-БIЛОРУСЬКЕ ПIДПРИЄМСТВО "УКРТЕХНОСИНТЕЗ" У ФОРМI ТОВАРИСТВА З ОБМЕЖЕНОЮ ВIДПОВIДАЛЬНIСТЮ</v>
          </cell>
          <cell r="F352">
            <v>2796.98927</v>
          </cell>
          <cell r="G352">
            <v>2700.6215699999998</v>
          </cell>
          <cell r="H352">
            <v>6407.27538</v>
          </cell>
          <cell r="I352">
            <v>9000.3234100000009</v>
          </cell>
          <cell r="J352">
            <v>6299.7018399999997</v>
          </cell>
          <cell r="K352">
            <v>0</v>
          </cell>
          <cell r="L352">
            <v>0</v>
          </cell>
          <cell r="M352">
            <v>2598.9252900000001</v>
          </cell>
          <cell r="N352">
            <v>2438.7779599999999</v>
          </cell>
        </row>
        <row r="353">
          <cell r="B353">
            <v>18</v>
          </cell>
          <cell r="C353" t="str">
            <v>СУМСЬКА ОБЛАСТЬ</v>
          </cell>
          <cell r="D353">
            <v>3352455</v>
          </cell>
          <cell r="E353" t="str">
            <v>КОМУНАЛЬНЕ ПIДПРИЄМСТВО "МIСЬКВОДОКАНАЛ" СУМСЬКОЇ МIСЬКОЇ РАДИ</v>
          </cell>
          <cell r="F353">
            <v>2349.0590999999999</v>
          </cell>
          <cell r="G353">
            <v>1454.35076</v>
          </cell>
          <cell r="H353">
            <v>4949.7385700000004</v>
          </cell>
          <cell r="I353">
            <v>6019.4924099999998</v>
          </cell>
          <cell r="J353">
            <v>4565.1416499999996</v>
          </cell>
          <cell r="K353">
            <v>0</v>
          </cell>
          <cell r="L353">
            <v>-960.65326000000005</v>
          </cell>
          <cell r="M353">
            <v>8.4608600000000003</v>
          </cell>
          <cell r="N353">
            <v>-1.23295</v>
          </cell>
        </row>
        <row r="354">
          <cell r="B354">
            <v>18</v>
          </cell>
          <cell r="C354" t="str">
            <v>СУМСЬКА ОБЛАСТЬ</v>
          </cell>
          <cell r="D354">
            <v>447103</v>
          </cell>
          <cell r="E354" t="str">
            <v>ВIДКРИТЕ АКЦIОНЕРНЕ ТОВАРИСТВО "ШОСТКИНСЬКИЙ МIСЬКМОЛКОМБIНАТ"</v>
          </cell>
          <cell r="F354">
            <v>7758.0789100000002</v>
          </cell>
          <cell r="G354">
            <v>7773.6599699999997</v>
          </cell>
          <cell r="H354">
            <v>5665.69002</v>
          </cell>
          <cell r="I354">
            <v>5889.4811900000004</v>
          </cell>
          <cell r="J354">
            <v>-1884.1787999999999</v>
          </cell>
          <cell r="K354">
            <v>0</v>
          </cell>
          <cell r="L354">
            <v>0</v>
          </cell>
          <cell r="M354">
            <v>228.40477999999999</v>
          </cell>
          <cell r="N354">
            <v>223.22945999999999</v>
          </cell>
        </row>
        <row r="355">
          <cell r="B355">
            <v>18</v>
          </cell>
          <cell r="C355" t="str">
            <v>СУМСЬКА ОБЛАСТЬ</v>
          </cell>
          <cell r="D355">
            <v>31931024</v>
          </cell>
          <cell r="E355" t="str">
            <v>ДОЧIРНЄ ПIДПРИЄМСТВО "СУМСЬКИЙ ОБЛАВТОДОР" ВIДКРИТОГО АКЦIОНЕРНОГО ТОВАРИСТВА "ДЕРЖАВНА АКЦIОНЕРНА КОМПАНIЯ "АВТОМОБIЛЬНI ДОРОГИ УКРАЇНИ"</v>
          </cell>
          <cell r="F355">
            <v>4896.8623200000002</v>
          </cell>
          <cell r="G355">
            <v>4908.50893</v>
          </cell>
          <cell r="H355">
            <v>4946.9355699999996</v>
          </cell>
          <cell r="I355">
            <v>5300.47192</v>
          </cell>
          <cell r="J355">
            <v>391.96298999999999</v>
          </cell>
          <cell r="K355">
            <v>0</v>
          </cell>
          <cell r="L355">
            <v>0</v>
          </cell>
          <cell r="M355">
            <v>307.5874</v>
          </cell>
          <cell r="N355">
            <v>281.5018</v>
          </cell>
        </row>
        <row r="356">
          <cell r="B356">
            <v>18</v>
          </cell>
          <cell r="C356" t="str">
            <v>СУМСЬКА ОБЛАСТЬ</v>
          </cell>
          <cell r="D356">
            <v>374522</v>
          </cell>
          <cell r="E356" t="str">
            <v>ВIДКРИТЕ АКЦIОНЕРНЕ ТОВАРИСТВО "СУМСЬКИЙ ХЛIБОКОМБIНАТ"</v>
          </cell>
          <cell r="F356">
            <v>2521.0942</v>
          </cell>
          <cell r="G356">
            <v>2513.39426</v>
          </cell>
          <cell r="H356">
            <v>4754.7946199999997</v>
          </cell>
          <cell r="I356">
            <v>4999.8389699999998</v>
          </cell>
          <cell r="J356">
            <v>2486.4447100000002</v>
          </cell>
          <cell r="K356">
            <v>0</v>
          </cell>
          <cell r="L356">
            <v>0</v>
          </cell>
          <cell r="M356">
            <v>269.40609999999998</v>
          </cell>
          <cell r="N356">
            <v>245.04435000000001</v>
          </cell>
        </row>
        <row r="357">
          <cell r="B357">
            <v>18</v>
          </cell>
          <cell r="C357" t="str">
            <v>СУМСЬКА ОБЛАСТЬ</v>
          </cell>
          <cell r="D357">
            <v>12602750</v>
          </cell>
          <cell r="E357" t="str">
            <v>ДЕРЖАВНЕ ПIДПРИЄМСТВО МIНIСТЕРСТВА ОБОРОНИ УКРАЇНИ "КОНОТОПСЬКИЙ АВIАРЕМОНТНИЙ ЗАВОД "АВIАКОН"</v>
          </cell>
          <cell r="F357">
            <v>5464.2300599999999</v>
          </cell>
          <cell r="G357">
            <v>6655.7014200000003</v>
          </cell>
          <cell r="H357">
            <v>4892.9782999999998</v>
          </cell>
          <cell r="I357">
            <v>4473.9591700000001</v>
          </cell>
          <cell r="J357">
            <v>-2181.7422999999999</v>
          </cell>
          <cell r="K357">
            <v>0</v>
          </cell>
          <cell r="L357">
            <v>0</v>
          </cell>
          <cell r="M357">
            <v>802.68357000000003</v>
          </cell>
          <cell r="N357">
            <v>-419.01913000000002</v>
          </cell>
        </row>
        <row r="358">
          <cell r="B358">
            <v>18</v>
          </cell>
          <cell r="C358" t="str">
            <v>СУМСЬКА ОБЛАСТЬ</v>
          </cell>
          <cell r="D358">
            <v>220434</v>
          </cell>
          <cell r="E358" t="str">
            <v>ВIДКРИТЕ АКЦIОНЕРНЕ ТОВАРИСТВО "НАУКОВО-ВИРОБНИЧЕ АКЦIОНЕРНЕ ТОВАРИСТВО "ВНДIКОМПРЕСОРМАШ"</v>
          </cell>
          <cell r="F358">
            <v>471.98565000000002</v>
          </cell>
          <cell r="G358">
            <v>472.15197999999998</v>
          </cell>
          <cell r="H358">
            <v>3912.2056699999998</v>
          </cell>
          <cell r="I358">
            <v>4045.2921000000001</v>
          </cell>
          <cell r="J358">
            <v>3573.14012</v>
          </cell>
          <cell r="K358">
            <v>0</v>
          </cell>
          <cell r="L358">
            <v>0</v>
          </cell>
          <cell r="M358">
            <v>34.420929999999998</v>
          </cell>
          <cell r="N358">
            <v>33.38946</v>
          </cell>
        </row>
        <row r="359">
          <cell r="B359">
            <v>18</v>
          </cell>
          <cell r="C359" t="str">
            <v>СУМСЬКА ОБЛАСТЬ</v>
          </cell>
          <cell r="D359">
            <v>14019428</v>
          </cell>
          <cell r="E359" t="str">
            <v>СУМСЬКЕ РАЙОННЕ НАФТОПРОВIДНЕ УПРАВЛIННЯ ФIЛIЇ "ПРИДНIПРОВСЬКI МАГIСТРАЛЬНI НАФТОПРОВОДИ" ВIДКРИТОГО АКЦIОНЕРНОГО ТОВАРИСТВА "УКРТРАНСНАФТА"</v>
          </cell>
          <cell r="F359">
            <v>3349.9071899999999</v>
          </cell>
          <cell r="G359">
            <v>3.74078</v>
          </cell>
          <cell r="H359">
            <v>5103.9147400000002</v>
          </cell>
          <cell r="I359">
            <v>3947.00549</v>
          </cell>
          <cell r="J359">
            <v>3943.2647099999999</v>
          </cell>
          <cell r="K359">
            <v>0</v>
          </cell>
          <cell r="L359">
            <v>0</v>
          </cell>
          <cell r="M359">
            <v>0.14008999999999999</v>
          </cell>
          <cell r="N359">
            <v>-1156.9093</v>
          </cell>
        </row>
        <row r="360">
          <cell r="B360">
            <v>18</v>
          </cell>
          <cell r="C360" t="str">
            <v>СУМСЬКА ОБЛАСТЬ</v>
          </cell>
          <cell r="D360">
            <v>992941</v>
          </cell>
          <cell r="E360" t="str">
            <v>ДЕРЖАВНЕ ПIДПРИЄМСТВО "ЛЕБЕДИНСЬКЕ ЛIСОВЕ ГОСПОДАРСТВО"</v>
          </cell>
          <cell r="F360">
            <v>867.29594999999995</v>
          </cell>
          <cell r="G360">
            <v>858.06505000000004</v>
          </cell>
          <cell r="H360">
            <v>2691.1424099999999</v>
          </cell>
          <cell r="I360">
            <v>3534.8351299999999</v>
          </cell>
          <cell r="J360">
            <v>2676.7700799999998</v>
          </cell>
          <cell r="K360">
            <v>0</v>
          </cell>
          <cell r="L360">
            <v>0</v>
          </cell>
          <cell r="M360">
            <v>917.80782999999997</v>
          </cell>
          <cell r="N360">
            <v>846.69070999999997</v>
          </cell>
        </row>
        <row r="361">
          <cell r="B361">
            <v>18</v>
          </cell>
          <cell r="C361" t="str">
            <v>СУМСЬКА ОБЛАСТЬ</v>
          </cell>
          <cell r="D361">
            <v>560241667</v>
          </cell>
          <cell r="E361" t="str">
            <v>ДОГОВIР ПРО СУМIСНУ ДIЯЛЬНIСТЬ "НГВУ "ОХТИРКАНАФТОГАЗ"</v>
          </cell>
          <cell r="F361">
            <v>2357.0395800000001</v>
          </cell>
          <cell r="G361">
            <v>2053.5525899999998</v>
          </cell>
          <cell r="H361">
            <v>3462.9481500000002</v>
          </cell>
          <cell r="I361">
            <v>3494.5001600000001</v>
          </cell>
          <cell r="J361">
            <v>1440.94757</v>
          </cell>
          <cell r="K361">
            <v>0</v>
          </cell>
          <cell r="L361">
            <v>0</v>
          </cell>
          <cell r="M361">
            <v>485.85608999999999</v>
          </cell>
          <cell r="N361">
            <v>31.552009999999999</v>
          </cell>
        </row>
        <row r="362">
          <cell r="B362">
            <v>19</v>
          </cell>
          <cell r="C362" t="str">
            <v>ТЕРНОПIЛЬСЬКА ОБЛАСТЬ</v>
          </cell>
          <cell r="D362">
            <v>31273638</v>
          </cell>
          <cell r="E362" t="str">
            <v>ЗАКРИТЕ АКЦIОНЕРНЕ ТОВАРИСТВО "ШУСТОВ-СПИРТ"</v>
          </cell>
          <cell r="F362">
            <v>23129.072400000001</v>
          </cell>
          <cell r="G362">
            <v>25409.952000000001</v>
          </cell>
          <cell r="H362">
            <v>24102.0625</v>
          </cell>
          <cell r="I362">
            <v>25207.969799999999</v>
          </cell>
          <cell r="J362">
            <v>-201.98220000000001</v>
          </cell>
          <cell r="K362">
            <v>0</v>
          </cell>
          <cell r="L362">
            <v>0</v>
          </cell>
          <cell r="M362">
            <v>8046.6247400000002</v>
          </cell>
          <cell r="N362">
            <v>605.90736000000004</v>
          </cell>
        </row>
        <row r="363">
          <cell r="B363">
            <v>19</v>
          </cell>
          <cell r="C363" t="str">
            <v>ТЕРНОПIЛЬСЬКА ОБЛАСТЬ</v>
          </cell>
          <cell r="D363">
            <v>130725</v>
          </cell>
          <cell r="E363" t="str">
            <v>ВIДКРИТЕ АКЦIОНЕРНЕ ТОВАРИСТВО "ТЕРНОПIЛЬОБЛЕНЕРГО"</v>
          </cell>
          <cell r="F363">
            <v>15177.1723</v>
          </cell>
          <cell r="G363">
            <v>15149.1451</v>
          </cell>
          <cell r="H363">
            <v>12568.795400000001</v>
          </cell>
          <cell r="I363">
            <v>12629.753500000001</v>
          </cell>
          <cell r="J363">
            <v>-2519.3915999999999</v>
          </cell>
          <cell r="K363">
            <v>0</v>
          </cell>
          <cell r="L363">
            <v>0</v>
          </cell>
          <cell r="M363">
            <v>46.508339999999997</v>
          </cell>
          <cell r="N363">
            <v>45.727359999999997</v>
          </cell>
        </row>
        <row r="364">
          <cell r="B364">
            <v>19</v>
          </cell>
          <cell r="C364" t="str">
            <v>ТЕРНОПIЛЬСЬКА ОБЛАСТЬ</v>
          </cell>
          <cell r="D364">
            <v>375131</v>
          </cell>
          <cell r="E364" t="str">
            <v>ДЕРЖАВНЕ ПIДПРИЄМСТВО МАРИЛIВСЬКИЙ СПИРТОВИЙ ЗАВОД</v>
          </cell>
          <cell r="F364">
            <v>9877.5694299999996</v>
          </cell>
          <cell r="G364">
            <v>9515.7801899999995</v>
          </cell>
          <cell r="H364">
            <v>8263.1638199999998</v>
          </cell>
          <cell r="I364">
            <v>9444.8074400000005</v>
          </cell>
          <cell r="J364">
            <v>-70.972750000000005</v>
          </cell>
          <cell r="K364">
            <v>0</v>
          </cell>
          <cell r="L364">
            <v>0</v>
          </cell>
          <cell r="M364">
            <v>974.86636999999996</v>
          </cell>
          <cell r="N364">
            <v>929.10055</v>
          </cell>
        </row>
        <row r="365">
          <cell r="B365">
            <v>19</v>
          </cell>
          <cell r="C365" t="str">
            <v>ТЕРНОПIЛЬСЬКА ОБЛАСТЬ</v>
          </cell>
          <cell r="D365">
            <v>21139268</v>
          </cell>
          <cell r="E365" t="str">
            <v>ТОВАРИСТВО З ОБМЕЖЕНОЮ ВIДПОВIДАЛЬНIСТЮ "НАТУРПРОДУКТ-ВЕГА"</v>
          </cell>
          <cell r="F365">
            <v>4307.0834500000001</v>
          </cell>
          <cell r="G365">
            <v>4144.1927999999998</v>
          </cell>
          <cell r="H365">
            <v>7823.7895099999996</v>
          </cell>
          <cell r="I365">
            <v>8991.6067999999996</v>
          </cell>
          <cell r="J365">
            <v>4847.4139999999998</v>
          </cell>
          <cell r="K365">
            <v>0</v>
          </cell>
          <cell r="L365">
            <v>0</v>
          </cell>
          <cell r="M365">
            <v>1172.1309699999999</v>
          </cell>
          <cell r="N365">
            <v>1167.7785200000001</v>
          </cell>
        </row>
        <row r="366">
          <cell r="B366">
            <v>19</v>
          </cell>
          <cell r="C366" t="str">
            <v>ТЕРНОПIЛЬСЬКА ОБЛАСТЬ</v>
          </cell>
          <cell r="D366">
            <v>14040960</v>
          </cell>
          <cell r="E366" t="str">
            <v>ДЕРЖАВНЕ НАУКОВО-ТЕХНIЧНЕ ПIДПРИЄМСТВО "ПРОМIНЬ"</v>
          </cell>
          <cell r="F366">
            <v>126.26091</v>
          </cell>
          <cell r="G366">
            <v>45.665619999999997</v>
          </cell>
          <cell r="H366">
            <v>6864.4294900000004</v>
          </cell>
          <cell r="I366">
            <v>8440.5985799999999</v>
          </cell>
          <cell r="J366">
            <v>8394.9329600000001</v>
          </cell>
          <cell r="K366">
            <v>0</v>
          </cell>
          <cell r="L366">
            <v>-80.684359999999998</v>
          </cell>
          <cell r="M366">
            <v>1492.06314</v>
          </cell>
          <cell r="N366">
            <v>1491.86185</v>
          </cell>
        </row>
        <row r="367">
          <cell r="B367">
            <v>19</v>
          </cell>
          <cell r="C367" t="str">
            <v>ТЕРНОПIЛЬСЬКА ОБЛАСТЬ</v>
          </cell>
          <cell r="D367">
            <v>375088</v>
          </cell>
          <cell r="E367" t="str">
            <v>ДЕРЖАВНЕ ПIДПРИЄМСТВО "КОБИЛОВОЛОЦЬКИЙ СПИРТОВИЙ ЗАВОД"</v>
          </cell>
          <cell r="F367">
            <v>4607.4567800000004</v>
          </cell>
          <cell r="G367">
            <v>4619.5823399999999</v>
          </cell>
          <cell r="H367">
            <v>6537.8616700000002</v>
          </cell>
          <cell r="I367">
            <v>7063.0100700000003</v>
          </cell>
          <cell r="J367">
            <v>2443.4277299999999</v>
          </cell>
          <cell r="K367">
            <v>0</v>
          </cell>
          <cell r="L367">
            <v>0</v>
          </cell>
          <cell r="M367">
            <v>241.30052000000001</v>
          </cell>
          <cell r="N367">
            <v>240.18838</v>
          </cell>
        </row>
        <row r="368">
          <cell r="B368">
            <v>19</v>
          </cell>
          <cell r="C368" t="str">
            <v>ТЕРНОПIЛЬСЬКА ОБЛАСТЬ</v>
          </cell>
          <cell r="D368">
            <v>377377</v>
          </cell>
          <cell r="E368" t="str">
            <v>ВIДКРИТЕ АКЦIОНЕРНЕ ТОВАРИСТВО "УКРАЇНСЬКА ТЮТЮНОВА КОМПАНIЯ"</v>
          </cell>
          <cell r="F368">
            <v>5441.9570100000001</v>
          </cell>
          <cell r="G368">
            <v>5564.0859300000002</v>
          </cell>
          <cell r="H368">
            <v>5621.0000899999995</v>
          </cell>
          <cell r="I368">
            <v>6430.6849899999997</v>
          </cell>
          <cell r="J368">
            <v>866.59906000000001</v>
          </cell>
          <cell r="K368">
            <v>0</v>
          </cell>
          <cell r="L368">
            <v>0</v>
          </cell>
          <cell r="M368">
            <v>688.49441000000002</v>
          </cell>
          <cell r="N368">
            <v>684.56989999999996</v>
          </cell>
        </row>
        <row r="369">
          <cell r="B369">
            <v>19</v>
          </cell>
          <cell r="C369" t="str">
            <v>ТЕРНОПIЛЬСЬКА ОБЛАСТЬ</v>
          </cell>
          <cell r="D369">
            <v>31995099</v>
          </cell>
          <cell r="E369" t="str">
            <v>ДОЧIРНЄ ПIДПРИЄМСТВО "ТЕРНОПIЛЬСЬКИЙ ОБЛАВТОДОР" ВАТ "ДЕРЖАВНА АКЦIОНЕРНА КОМПАНIЯ "АВТОМОБIЛЬНI ДОРОГИ УКРАЇНИ"</v>
          </cell>
          <cell r="F369">
            <v>3036.7549899999999</v>
          </cell>
          <cell r="G369">
            <v>3053.8510000000001</v>
          </cell>
          <cell r="H369">
            <v>5743.2680099999998</v>
          </cell>
          <cell r="I369">
            <v>5753.8186100000003</v>
          </cell>
          <cell r="J369">
            <v>2699.9676100000001</v>
          </cell>
          <cell r="K369">
            <v>0</v>
          </cell>
          <cell r="L369">
            <v>0</v>
          </cell>
          <cell r="M369">
            <v>114.105</v>
          </cell>
          <cell r="N369">
            <v>9.0674200000000003</v>
          </cell>
        </row>
        <row r="370">
          <cell r="B370">
            <v>19</v>
          </cell>
          <cell r="C370" t="str">
            <v>ТЕРНОПIЛЬСЬКА ОБЛАСТЬ</v>
          </cell>
          <cell r="D370">
            <v>382912</v>
          </cell>
          <cell r="E370" t="str">
            <v>ВIДКРИТЕ АКЦIОНЕРНЕ ТОВАРИСТВО "БРОВАР"</v>
          </cell>
          <cell r="F370">
            <v>4418.8794099999996</v>
          </cell>
          <cell r="G370">
            <v>4457.5979200000002</v>
          </cell>
          <cell r="H370">
            <v>4296.3853300000001</v>
          </cell>
          <cell r="I370">
            <v>4652.68282</v>
          </cell>
          <cell r="J370">
            <v>195.0849</v>
          </cell>
          <cell r="K370">
            <v>0</v>
          </cell>
          <cell r="L370">
            <v>0</v>
          </cell>
          <cell r="M370">
            <v>457.84476000000001</v>
          </cell>
          <cell r="N370">
            <v>356.29635000000002</v>
          </cell>
        </row>
        <row r="371">
          <cell r="B371">
            <v>19</v>
          </cell>
          <cell r="C371" t="str">
            <v>ТЕРНОПIЛЬСЬКА ОБЛАСТЬ</v>
          </cell>
          <cell r="D371">
            <v>31818410</v>
          </cell>
          <cell r="E371" t="str">
            <v>ТОВАРИСТВО З ОБМЕЖЕНОЮ ВIДПОВIДАЛЬНIСТЮ "ХОРОСТКIВ - ЦУКОР"</v>
          </cell>
          <cell r="F371">
            <v>1312.3838800000001</v>
          </cell>
          <cell r="G371">
            <v>1331.6019200000001</v>
          </cell>
          <cell r="H371">
            <v>4325.0601699999997</v>
          </cell>
          <cell r="I371">
            <v>4466.8894200000004</v>
          </cell>
          <cell r="J371">
            <v>3135.2874999999999</v>
          </cell>
          <cell r="K371">
            <v>0</v>
          </cell>
          <cell r="L371">
            <v>0</v>
          </cell>
          <cell r="M371">
            <v>25.78267</v>
          </cell>
          <cell r="N371">
            <v>24.342860000000002</v>
          </cell>
        </row>
        <row r="372">
          <cell r="B372">
            <v>19</v>
          </cell>
          <cell r="C372" t="str">
            <v>ТЕРНОПIЛЬСЬКА ОБЛАСТЬ</v>
          </cell>
          <cell r="D372">
            <v>31104342</v>
          </cell>
          <cell r="E372" t="str">
            <v>ТОВАРИСТВО З ОБМЕЖЕНОЮ ВIДПОВIДАЛЬНIСТЮ "КОЗОВА-ЦУКОР"</v>
          </cell>
          <cell r="F372">
            <v>799.56197999999995</v>
          </cell>
          <cell r="G372">
            <v>811.98238000000003</v>
          </cell>
          <cell r="H372">
            <v>3956.82348</v>
          </cell>
          <cell r="I372">
            <v>4063.3655100000001</v>
          </cell>
          <cell r="J372">
            <v>3251.3831300000002</v>
          </cell>
          <cell r="K372">
            <v>0</v>
          </cell>
          <cell r="L372">
            <v>0</v>
          </cell>
          <cell r="M372">
            <v>31.509080000000001</v>
          </cell>
          <cell r="N372">
            <v>22.183409999999999</v>
          </cell>
        </row>
        <row r="373">
          <cell r="B373">
            <v>19</v>
          </cell>
          <cell r="C373" t="str">
            <v>ТЕРНОПIЛЬСЬКА ОБЛАСТЬ</v>
          </cell>
          <cell r="D373">
            <v>1268940</v>
          </cell>
          <cell r="E373" t="str">
            <v>БУДIВЕЛЬНО-МОНТАЖНЕ УПРАВЛIННЯ "ПРОМБУД"</v>
          </cell>
          <cell r="F373">
            <v>1188.99938</v>
          </cell>
          <cell r="G373">
            <v>1200.1408699999999</v>
          </cell>
          <cell r="H373">
            <v>3549.1101699999999</v>
          </cell>
          <cell r="I373">
            <v>4044.4398700000002</v>
          </cell>
          <cell r="J373">
            <v>2844.299</v>
          </cell>
          <cell r="K373">
            <v>0</v>
          </cell>
          <cell r="L373">
            <v>0</v>
          </cell>
          <cell r="M373">
            <v>516.49648000000002</v>
          </cell>
          <cell r="N373">
            <v>495.28392000000002</v>
          </cell>
        </row>
        <row r="374">
          <cell r="B374">
            <v>19</v>
          </cell>
          <cell r="C374" t="str">
            <v>ТЕРНОПIЛЬСЬКА ОБЛАСТЬ</v>
          </cell>
          <cell r="D374">
            <v>31273491</v>
          </cell>
          <cell r="E374" t="str">
            <v>ТОВАРИСТВО З ОБМЕЖЕНОЮ ВIДПОВIДАЛЬНIСТЮ "ЗБАРАЖ-ЦУКОР"</v>
          </cell>
          <cell r="F374">
            <v>2270.1354999999999</v>
          </cell>
          <cell r="G374">
            <v>2306.8084399999998</v>
          </cell>
          <cell r="H374">
            <v>3748.56943</v>
          </cell>
          <cell r="I374">
            <v>3894.5109499999999</v>
          </cell>
          <cell r="J374">
            <v>1587.7025100000001</v>
          </cell>
          <cell r="K374">
            <v>0</v>
          </cell>
          <cell r="L374">
            <v>0</v>
          </cell>
          <cell r="M374">
            <v>36.839970000000001</v>
          </cell>
          <cell r="N374">
            <v>35.808979999999998</v>
          </cell>
        </row>
        <row r="375">
          <cell r="B375">
            <v>19</v>
          </cell>
          <cell r="C375" t="str">
            <v>ТЕРНОПIЛЬСЬКА ОБЛАСТЬ</v>
          </cell>
          <cell r="D375">
            <v>14034534</v>
          </cell>
          <cell r="E375" t="str">
            <v>ТЕРНОПIЛЬСЬКЕ КОМУНАЛЬНЕ ПIДПРИЄМСТВО ТЕПЛОВИХ МЕРЕЖ "ТЕРНОПIЛЬМIСЬКТЕПЛОКОМУНЕНЕРГО"</v>
          </cell>
          <cell r="F375">
            <v>3606.5620699999999</v>
          </cell>
          <cell r="G375">
            <v>3607.94209</v>
          </cell>
          <cell r="H375">
            <v>3380.30683</v>
          </cell>
          <cell r="I375">
            <v>3637.9746799999998</v>
          </cell>
          <cell r="J375">
            <v>30.032589999999999</v>
          </cell>
          <cell r="K375">
            <v>0</v>
          </cell>
          <cell r="L375">
            <v>0</v>
          </cell>
          <cell r="M375">
            <v>259.77868999999998</v>
          </cell>
          <cell r="N375">
            <v>251.88509999999999</v>
          </cell>
        </row>
        <row r="376">
          <cell r="B376">
            <v>19</v>
          </cell>
          <cell r="C376" t="str">
            <v>ТЕРНОПIЛЬСЬКА ОБЛАСТЬ</v>
          </cell>
          <cell r="D376">
            <v>293479</v>
          </cell>
          <cell r="E376" t="str">
            <v>ВIДКРИТЕ АКЦIОНЕРНЕ ТОВАРИСТВО "БЕРЕЖАНСЬКИЙ СКЛОЗАВОД"</v>
          </cell>
          <cell r="F376">
            <v>2870.9996000000001</v>
          </cell>
          <cell r="G376">
            <v>2923.6782600000001</v>
          </cell>
          <cell r="H376">
            <v>3272.0554999999999</v>
          </cell>
          <cell r="I376">
            <v>3473.89804</v>
          </cell>
          <cell r="J376">
            <v>550.21978000000001</v>
          </cell>
          <cell r="K376">
            <v>0</v>
          </cell>
          <cell r="L376">
            <v>0</v>
          </cell>
          <cell r="M376">
            <v>261.04743000000002</v>
          </cell>
          <cell r="N376">
            <v>201.84253000000001</v>
          </cell>
        </row>
        <row r="377">
          <cell r="B377">
            <v>19</v>
          </cell>
          <cell r="C377" t="str">
            <v>ТЕРНОПIЛЬСЬКА ОБЛАСТЬ</v>
          </cell>
          <cell r="D377">
            <v>375094</v>
          </cell>
          <cell r="E377" t="str">
            <v>ДЕРЖАВНЕ ПIДПРИЄМСТВО "НОВОСIЛКIВСЬКИЙ СПИРТОВИЙ ЗАВОД"</v>
          </cell>
          <cell r="F377">
            <v>3760.7409299999999</v>
          </cell>
          <cell r="G377">
            <v>3937.1832599999998</v>
          </cell>
          <cell r="H377">
            <v>2906.6082999999999</v>
          </cell>
          <cell r="I377">
            <v>3047.6538999999998</v>
          </cell>
          <cell r="J377">
            <v>-889.52936</v>
          </cell>
          <cell r="K377">
            <v>0</v>
          </cell>
          <cell r="L377">
            <v>0</v>
          </cell>
          <cell r="M377">
            <v>54.846760000000003</v>
          </cell>
          <cell r="N377">
            <v>-109.02445</v>
          </cell>
        </row>
        <row r="378">
          <cell r="B378">
            <v>19</v>
          </cell>
          <cell r="C378" t="str">
            <v>ТЕРНОПIЛЬСЬКА ОБЛАСТЬ</v>
          </cell>
          <cell r="D378">
            <v>21155959</v>
          </cell>
          <cell r="E378" t="str">
            <v>ВIДКРИТЕ АКЦIОНЕРНЕ ТОВАРИСТВО ПО ГАЗОПОСТАЧАННЮ ТА ГАЗИФIКАЦIЇ "ТЕРНОПIЛЬМIСЬКГАЗ"</v>
          </cell>
          <cell r="F378">
            <v>1781.0608</v>
          </cell>
          <cell r="G378">
            <v>2014.28748</v>
          </cell>
          <cell r="H378">
            <v>2964.4520600000001</v>
          </cell>
          <cell r="I378">
            <v>2988.9566399999999</v>
          </cell>
          <cell r="J378">
            <v>974.66916000000003</v>
          </cell>
          <cell r="K378">
            <v>0</v>
          </cell>
          <cell r="L378">
            <v>0</v>
          </cell>
          <cell r="M378">
            <v>273.01186999999999</v>
          </cell>
          <cell r="N378">
            <v>17.58381</v>
          </cell>
        </row>
        <row r="379">
          <cell r="B379">
            <v>19</v>
          </cell>
          <cell r="C379" t="str">
            <v>ТЕРНОПIЛЬСЬКА ОБЛАСТЬ</v>
          </cell>
          <cell r="D379">
            <v>3353845</v>
          </cell>
          <cell r="E379" t="str">
            <v>КОМУНАЛЬНЕ ПIДПРИЄМСТВО "ТЕРНОПIЛЬВОДОКАНАЛ"</v>
          </cell>
          <cell r="F379">
            <v>2591.9004500000001</v>
          </cell>
          <cell r="G379">
            <v>2559.0469499999999</v>
          </cell>
          <cell r="H379">
            <v>2889.8908900000001</v>
          </cell>
          <cell r="I379">
            <v>2985.1726600000002</v>
          </cell>
          <cell r="J379">
            <v>426.12571000000003</v>
          </cell>
          <cell r="K379">
            <v>0</v>
          </cell>
          <cell r="L379">
            <v>-20.657769999999999</v>
          </cell>
          <cell r="M379">
            <v>87.704499999999996</v>
          </cell>
          <cell r="N379">
            <v>74.623559999999998</v>
          </cell>
        </row>
        <row r="380">
          <cell r="B380">
            <v>19</v>
          </cell>
          <cell r="C380" t="str">
            <v>ТЕРНОПIЛЬСЬКА ОБЛАСТЬ</v>
          </cell>
          <cell r="D380">
            <v>375042</v>
          </cell>
          <cell r="E380" t="str">
            <v>ДЕРЖАВНЕ ПIДПРИЄМСТВО КОЗЛIВСЬКИЙ СПИРТОВИЙ ЗАВОД</v>
          </cell>
          <cell r="F380">
            <v>3090.6967399999999</v>
          </cell>
          <cell r="G380">
            <v>3113.2604999999999</v>
          </cell>
          <cell r="H380">
            <v>2788.2368499999998</v>
          </cell>
          <cell r="I380">
            <v>2908.98603</v>
          </cell>
          <cell r="J380">
            <v>-204.27447000000001</v>
          </cell>
          <cell r="K380">
            <v>37.33999</v>
          </cell>
          <cell r="L380">
            <v>33.792940000000002</v>
          </cell>
          <cell r="M380">
            <v>27.470220000000001</v>
          </cell>
          <cell r="N380">
            <v>-139.26022</v>
          </cell>
        </row>
        <row r="381">
          <cell r="B381">
            <v>19</v>
          </cell>
          <cell r="C381" t="str">
            <v>ТЕРНОПIЛЬСЬКА ОБЛАСТЬ</v>
          </cell>
          <cell r="D381">
            <v>30344990</v>
          </cell>
          <cell r="E381" t="str">
            <v>ПП "ФАБРИКА МЕБЛIВ "НОВА"</v>
          </cell>
          <cell r="F381">
            <v>2112.5695700000001</v>
          </cell>
          <cell r="G381">
            <v>2173.48659</v>
          </cell>
          <cell r="H381">
            <v>2773.43174</v>
          </cell>
          <cell r="I381">
            <v>2901.06324</v>
          </cell>
          <cell r="J381">
            <v>727.57664999999997</v>
          </cell>
          <cell r="K381">
            <v>0</v>
          </cell>
          <cell r="L381">
            <v>0</v>
          </cell>
          <cell r="M381">
            <v>214.44746000000001</v>
          </cell>
          <cell r="N381">
            <v>127.59223</v>
          </cell>
        </row>
        <row r="382">
          <cell r="B382">
            <v>20</v>
          </cell>
          <cell r="C382" t="str">
            <v>ХАРКIВСЬКА ОБЛАСТЬ</v>
          </cell>
          <cell r="D382">
            <v>383231</v>
          </cell>
          <cell r="E382" t="str">
            <v>ЗАКРИТЕ АКЦIОНЕРНЕ ТОВАРИСТВО "ФIЛIП МОРРIС УКРАЇНА"</v>
          </cell>
          <cell r="F382">
            <v>1004091.36</v>
          </cell>
          <cell r="G382">
            <v>1006370.14</v>
          </cell>
          <cell r="H382">
            <v>1296948.27</v>
          </cell>
          <cell r="I382">
            <v>1368961.79</v>
          </cell>
          <cell r="J382">
            <v>362591.65100000001</v>
          </cell>
          <cell r="K382">
            <v>0</v>
          </cell>
          <cell r="L382">
            <v>0</v>
          </cell>
          <cell r="M382">
            <v>69566.5481</v>
          </cell>
          <cell r="N382">
            <v>69513.907800000001</v>
          </cell>
        </row>
        <row r="383">
          <cell r="B383">
            <v>20</v>
          </cell>
          <cell r="C383" t="str">
            <v>ХАРКIВСЬКА ОБЛАСТЬ</v>
          </cell>
          <cell r="D383">
            <v>1072609</v>
          </cell>
          <cell r="E383" t="str">
            <v>ПIВДЕННА ЗАЛIЗНИЦЯ</v>
          </cell>
          <cell r="F383">
            <v>414537.32</v>
          </cell>
          <cell r="G383">
            <v>414536.48300000001</v>
          </cell>
          <cell r="H383">
            <v>419324.45</v>
          </cell>
          <cell r="I383">
            <v>433856.47100000002</v>
          </cell>
          <cell r="J383">
            <v>19319.987799999999</v>
          </cell>
          <cell r="K383">
            <v>0</v>
          </cell>
          <cell r="L383">
            <v>0</v>
          </cell>
          <cell r="M383">
            <v>14423.7875</v>
          </cell>
          <cell r="N383">
            <v>14423.330400000001</v>
          </cell>
        </row>
        <row r="384">
          <cell r="B384">
            <v>20</v>
          </cell>
          <cell r="C384" t="str">
            <v>ХАРКIВСЬКА ОБЛАСТЬ</v>
          </cell>
          <cell r="D384">
            <v>25751368</v>
          </cell>
          <cell r="E384" t="str">
            <v>ШЕБЕЛИНСЬКЕ ВIДДIЛЕННЯ З ПЕРЕРОБКИ ГАЗОВОГО КОНДЕНСАТУ I НАФТИ</v>
          </cell>
          <cell r="F384">
            <v>230817.821</v>
          </cell>
          <cell r="G384">
            <v>228824.43799999999</v>
          </cell>
          <cell r="H384">
            <v>237314.33300000001</v>
          </cell>
          <cell r="I384">
            <v>257168.10399999999</v>
          </cell>
          <cell r="J384">
            <v>28343.666300000001</v>
          </cell>
          <cell r="K384">
            <v>0</v>
          </cell>
          <cell r="L384">
            <v>0</v>
          </cell>
          <cell r="M384">
            <v>17959.071499999998</v>
          </cell>
          <cell r="N384">
            <v>17958.854599999999</v>
          </cell>
        </row>
        <row r="385">
          <cell r="B385">
            <v>20</v>
          </cell>
          <cell r="C385" t="str">
            <v>ХАРКIВСЬКА ОБЛАСТЬ</v>
          </cell>
          <cell r="D385">
            <v>153146</v>
          </cell>
          <cell r="E385" t="str">
            <v>ФIЛIЯ ДОЧIРНЬОЇ КОМПАНIЇ "УКРГАЗВИДОБУВАННЯ" НАЦIОНАЛЬНОЇ АКЦIОНЕРНОЇ КОМПАНIЇ "НАФТОГАЗ УКРАЇНИ" ГАЗОПРОМИСЛОВЕ УПРАВЛIННЯ "ШЕБЕЛИНКАГАЗВИДОБУВАННЯ"</v>
          </cell>
          <cell r="F385">
            <v>234468.02100000001</v>
          </cell>
          <cell r="G385">
            <v>243632.79300000001</v>
          </cell>
          <cell r="H385">
            <v>178220.85800000001</v>
          </cell>
          <cell r="I385">
            <v>167639.10399999999</v>
          </cell>
          <cell r="J385">
            <v>-75993.688999999998</v>
          </cell>
          <cell r="K385">
            <v>161364.75</v>
          </cell>
          <cell r="L385">
            <v>13727.9035</v>
          </cell>
          <cell r="M385">
            <v>262.72228999999999</v>
          </cell>
          <cell r="N385">
            <v>179.15045000000001</v>
          </cell>
        </row>
        <row r="386">
          <cell r="B386">
            <v>20</v>
          </cell>
          <cell r="C386" t="str">
            <v>ХАРКIВСЬКА ОБЛАСТЬ</v>
          </cell>
          <cell r="D386">
            <v>31798944</v>
          </cell>
          <cell r="E386" t="str">
            <v>ТОВАРИСТВО З ОБМЕЖЕНОЮ ВIДПОВIДАЛЬНIСТЮ"ХЛВЗ"</v>
          </cell>
          <cell r="F386">
            <v>53068.734799999998</v>
          </cell>
          <cell r="G386">
            <v>76087.728400000007</v>
          </cell>
          <cell r="H386">
            <v>145546.31299999999</v>
          </cell>
          <cell r="I386">
            <v>145592.61199999999</v>
          </cell>
          <cell r="J386">
            <v>69504.883900000001</v>
          </cell>
          <cell r="K386">
            <v>0</v>
          </cell>
          <cell r="L386">
            <v>0</v>
          </cell>
          <cell r="M386">
            <v>23703.824100000002</v>
          </cell>
          <cell r="N386">
            <v>-453.70053999999999</v>
          </cell>
        </row>
        <row r="387">
          <cell r="B387">
            <v>20</v>
          </cell>
          <cell r="C387" t="str">
            <v>ХАРКIВСЬКА ОБЛАСТЬ</v>
          </cell>
          <cell r="D387">
            <v>25881266</v>
          </cell>
          <cell r="E387" t="str">
            <v>ХАРКIВСЬКЕ ВIДДIЛЕННЯ ВIДКРИТОГО АКЦIОНЕРНОГО ТОВАРИСТВА "САН IНТЕРБРЮ УКРАЇНА"</v>
          </cell>
          <cell r="F387">
            <v>3884</v>
          </cell>
          <cell r="G387">
            <v>4058</v>
          </cell>
          <cell r="H387">
            <v>88937.241699999999</v>
          </cell>
          <cell r="I387">
            <v>91371.314100000003</v>
          </cell>
          <cell r="J387">
            <v>87313.314100000003</v>
          </cell>
          <cell r="K387">
            <v>0</v>
          </cell>
          <cell r="L387">
            <v>0</v>
          </cell>
          <cell r="M387">
            <v>4761.1998199999998</v>
          </cell>
          <cell r="N387">
            <v>4587.1790000000001</v>
          </cell>
        </row>
        <row r="388">
          <cell r="B388">
            <v>20</v>
          </cell>
          <cell r="C388" t="str">
            <v>ХАРКIВСЬКА ОБЛАСТЬ</v>
          </cell>
          <cell r="D388">
            <v>5471230</v>
          </cell>
          <cell r="E388" t="str">
            <v>ВIДКРИТЕ АКЦIОНЕРНЕ ТОВАРИСТВО "ХАРКIВСЬКА ТЕЦ-5"</v>
          </cell>
          <cell r="F388">
            <v>78131.927200000006</v>
          </cell>
          <cell r="G388">
            <v>73728.129199999996</v>
          </cell>
          <cell r="H388">
            <v>64916.207000000002</v>
          </cell>
          <cell r="I388">
            <v>72312.287599999996</v>
          </cell>
          <cell r="J388">
            <v>-1415.8416</v>
          </cell>
          <cell r="K388">
            <v>0</v>
          </cell>
          <cell r="L388">
            <v>-17.348330000000001</v>
          </cell>
          <cell r="M388">
            <v>8686.8751100000009</v>
          </cell>
          <cell r="N388">
            <v>7400.7988500000001</v>
          </cell>
        </row>
        <row r="389">
          <cell r="B389">
            <v>20</v>
          </cell>
          <cell r="C389" t="str">
            <v>ХАРКIВСЬКА ОБЛАСТЬ</v>
          </cell>
          <cell r="D389">
            <v>131954</v>
          </cell>
          <cell r="E389" t="str">
            <v>АКЦIОНЕРНА КОМПАНIЯ "ХАРКIВОБЛЕНЕРГО"</v>
          </cell>
          <cell r="F389">
            <v>28302.047600000002</v>
          </cell>
          <cell r="G389">
            <v>27190.957600000002</v>
          </cell>
          <cell r="H389">
            <v>50264.669800000003</v>
          </cell>
          <cell r="I389">
            <v>50794.9928</v>
          </cell>
          <cell r="J389">
            <v>23604.035199999998</v>
          </cell>
          <cell r="K389">
            <v>409.78940999999998</v>
          </cell>
          <cell r="L389">
            <v>409.78940999999998</v>
          </cell>
          <cell r="M389">
            <v>943.84069</v>
          </cell>
          <cell r="N389">
            <v>940.11237000000006</v>
          </cell>
        </row>
        <row r="390">
          <cell r="B390">
            <v>20</v>
          </cell>
          <cell r="C390" t="str">
            <v>ХАРКIВСЬКА ОБЛАСТЬ</v>
          </cell>
          <cell r="D390">
            <v>9807750</v>
          </cell>
          <cell r="E390" t="str">
            <v>АКЦIОНЕРНИЙ КОМЕРЦIЙНИЙ IННОВАЦIЙНИЙ БАНК "УКРСИББАНК"</v>
          </cell>
          <cell r="F390">
            <v>12683.662</v>
          </cell>
          <cell r="G390">
            <v>12068.3469</v>
          </cell>
          <cell r="H390">
            <v>41527.910100000001</v>
          </cell>
          <cell r="I390">
            <v>46384.308700000001</v>
          </cell>
          <cell r="J390">
            <v>34315.961799999997</v>
          </cell>
          <cell r="K390">
            <v>0</v>
          </cell>
          <cell r="L390">
            <v>0</v>
          </cell>
          <cell r="M390">
            <v>5565.6551499999996</v>
          </cell>
          <cell r="N390">
            <v>4845.7415799999999</v>
          </cell>
        </row>
        <row r="391">
          <cell r="B391">
            <v>20</v>
          </cell>
          <cell r="C391" t="str">
            <v>ХАРКIВСЬКА ОБЛАСТЬ</v>
          </cell>
          <cell r="D391">
            <v>25617463</v>
          </cell>
          <cell r="E391" t="str">
            <v>ГАЗОПРОМИСЛОВЕ УПРАВЛIННЯ "ХАРКIВГАЗВИДОБУВАННЯ" ДОЧIРНЬОЇ КОМПАНIЇ "УКРГАЗВИДОБУВАННЯ" НАЦIОНАЛЬНОЇ АКЦIОНЕРНОЇ КОМПАНIЇ "НАФТОГАЗ УКРАЇНИ"</v>
          </cell>
          <cell r="F391">
            <v>49023.897400000002</v>
          </cell>
          <cell r="G391">
            <v>47540.8217</v>
          </cell>
          <cell r="H391">
            <v>27303.439900000001</v>
          </cell>
          <cell r="I391">
            <v>42985.558799999999</v>
          </cell>
          <cell r="J391">
            <v>-4555.2628999999997</v>
          </cell>
          <cell r="K391">
            <v>31049.101600000002</v>
          </cell>
          <cell r="L391">
            <v>-16434.949000000001</v>
          </cell>
          <cell r="M391">
            <v>161.91368</v>
          </cell>
          <cell r="N391">
            <v>68.134500000000003</v>
          </cell>
        </row>
        <row r="392">
          <cell r="B392">
            <v>20</v>
          </cell>
          <cell r="C392" t="str">
            <v>ХАРКIВСЬКА ОБЛАСТЬ</v>
          </cell>
          <cell r="D392">
            <v>24486154</v>
          </cell>
          <cell r="E392" t="str">
            <v>ЗАКРИТЕ АКЦIОНЕРНЕ ТОВАРИСТВО ЗАКРИТЕ АКЦIОНЕРНЕ ТОВАРИСТВО "ЛЮБОТИНСЬКИЙ ЗАВОД "ПРОДТОВАРИ"</v>
          </cell>
          <cell r="F392">
            <v>47823.4064</v>
          </cell>
          <cell r="G392">
            <v>48952.474399999999</v>
          </cell>
          <cell r="H392">
            <v>34122.070699999997</v>
          </cell>
          <cell r="I392">
            <v>42209.769099999998</v>
          </cell>
          <cell r="J392">
            <v>-6742.7052999999996</v>
          </cell>
          <cell r="K392">
            <v>0</v>
          </cell>
          <cell r="L392">
            <v>0</v>
          </cell>
          <cell r="M392">
            <v>13442.4535</v>
          </cell>
          <cell r="N392">
            <v>7586.9183599999997</v>
          </cell>
        </row>
        <row r="393">
          <cell r="B393">
            <v>20</v>
          </cell>
          <cell r="C393" t="str">
            <v>ХАРКIВСЬКА ОБЛАСТЬ</v>
          </cell>
          <cell r="D393">
            <v>25182114</v>
          </cell>
          <cell r="E393" t="str">
            <v>ФIЛIЯ ЗАКРИТОГО АКЦIОНЕРНОГО ТОВАРИСТВА "КИЇВСТАР ДЖ.ЕС.ЕМ." У МIСТI ХАРКОВI</v>
          </cell>
          <cell r="F393">
            <v>19229.306100000002</v>
          </cell>
          <cell r="G393">
            <v>19229.265899999999</v>
          </cell>
          <cell r="H393">
            <v>39723.358</v>
          </cell>
          <cell r="I393">
            <v>39723.367400000003</v>
          </cell>
          <cell r="J393">
            <v>20494.101500000001</v>
          </cell>
          <cell r="K393">
            <v>0</v>
          </cell>
          <cell r="L393">
            <v>0</v>
          </cell>
          <cell r="M393">
            <v>23.974080000000001</v>
          </cell>
          <cell r="N393">
            <v>9.4000000000000004E-3</v>
          </cell>
        </row>
        <row r="394">
          <cell r="B394">
            <v>20</v>
          </cell>
          <cell r="C394" t="str">
            <v>ХАРКIВСЬКА ОБЛАСТЬ</v>
          </cell>
          <cell r="D394">
            <v>5471247</v>
          </cell>
          <cell r="E394" t="str">
            <v>ЗМIЇВСЬКА ТЕПЛОВА ЕЛЕКТРИЧНА СТАНЦIЯ ВIДКРИТОГО АКЦIОНЕРНОГО ТОВАРИСТВА "ДЕРЖАВНА ЕНЕРГОГЕНЕРОУЮЧА КОМПАНIЯ "ЦЕНТРЕНЕРГО"</v>
          </cell>
          <cell r="F394">
            <v>20455.483400000001</v>
          </cell>
          <cell r="G394">
            <v>17440.053599999999</v>
          </cell>
          <cell r="H394">
            <v>32450.448799999998</v>
          </cell>
          <cell r="I394">
            <v>38459.513099999996</v>
          </cell>
          <cell r="J394">
            <v>21019.4594</v>
          </cell>
          <cell r="K394">
            <v>0</v>
          </cell>
          <cell r="L394">
            <v>-3176.2354</v>
          </cell>
          <cell r="M394">
            <v>2864.3596499999999</v>
          </cell>
          <cell r="N394">
            <v>2848.6310699999999</v>
          </cell>
        </row>
        <row r="395">
          <cell r="B395">
            <v>20</v>
          </cell>
          <cell r="C395" t="str">
            <v>ХАРКIВСЬКА ОБЛАСТЬ</v>
          </cell>
          <cell r="D395">
            <v>293060</v>
          </cell>
          <cell r="E395" t="str">
            <v>ВIДКРИТЕ АКЦIОНЕРНЕ ТОВАРИСТВО "БАЛЦЕМ"</v>
          </cell>
          <cell r="F395">
            <v>22600.9781</v>
          </cell>
          <cell r="G395">
            <v>23543.176800000001</v>
          </cell>
          <cell r="H395">
            <v>36469.405100000004</v>
          </cell>
          <cell r="I395">
            <v>34873.102099999996</v>
          </cell>
          <cell r="J395">
            <v>11329.925300000001</v>
          </cell>
          <cell r="K395">
            <v>0</v>
          </cell>
          <cell r="L395">
            <v>0</v>
          </cell>
          <cell r="M395">
            <v>560.57390999999996</v>
          </cell>
          <cell r="N395">
            <v>-1596.6814999999999</v>
          </cell>
        </row>
        <row r="396">
          <cell r="B396">
            <v>20</v>
          </cell>
          <cell r="C396" t="str">
            <v>ХАРКIВСЬКА ОБЛАСТЬ</v>
          </cell>
          <cell r="D396">
            <v>24489052</v>
          </cell>
          <cell r="E396" t="str">
            <v>ПIВНIЧНЕ ТЕРИТОРIАЛЬНЕ УПРАВЛIННЯ - ВIДОКРЕМЛЕНИЙ ПIДРОЗДIЛ ЗАКРИТОГО АКЦIОНЕРНОГО ТОВАРИСТВА "УКРАЇНСЬКИЙ МОБIЛЬНИЙ ЗВ'ЯЗОК"</v>
          </cell>
          <cell r="F396">
            <v>19441.974999999999</v>
          </cell>
          <cell r="G396">
            <v>19441.974999999999</v>
          </cell>
          <cell r="H396">
            <v>27947.061000000002</v>
          </cell>
          <cell r="I396">
            <v>27947.061000000002</v>
          </cell>
          <cell r="J396">
            <v>8505.0859999999993</v>
          </cell>
          <cell r="K396">
            <v>0</v>
          </cell>
          <cell r="L396">
            <v>0</v>
          </cell>
          <cell r="M396">
            <v>0.41929</v>
          </cell>
          <cell r="N396">
            <v>0</v>
          </cell>
        </row>
        <row r="397">
          <cell r="B397">
            <v>20</v>
          </cell>
          <cell r="C397" t="str">
            <v>ХАРКIВСЬКА ОБЛАСТЬ</v>
          </cell>
          <cell r="D397">
            <v>5762269</v>
          </cell>
          <cell r="E397" t="str">
            <v>ВIДКРИТЕ АКЦIОНЕРНЕ ТОВАРИСТВО "ТУРБОАТОМ"</v>
          </cell>
          <cell r="F397">
            <v>10497.4133</v>
          </cell>
          <cell r="G397">
            <v>13179.155199999999</v>
          </cell>
          <cell r="H397">
            <v>29305.3403</v>
          </cell>
          <cell r="I397">
            <v>27152.996999999999</v>
          </cell>
          <cell r="J397">
            <v>13973.8418</v>
          </cell>
          <cell r="K397">
            <v>0</v>
          </cell>
          <cell r="L397">
            <v>0</v>
          </cell>
          <cell r="M397">
            <v>2436.5290500000001</v>
          </cell>
          <cell r="N397">
            <v>-2196.672</v>
          </cell>
        </row>
        <row r="398">
          <cell r="B398">
            <v>20</v>
          </cell>
          <cell r="C398" t="str">
            <v>ХАРКIВСЬКА ОБЛАСТЬ</v>
          </cell>
          <cell r="D398">
            <v>31557119</v>
          </cell>
          <cell r="E398" t="str">
            <v>КОМУНАЛЬНЕ ПIДПРИЄМСТВО "ХАРКIВСЬКI ТЕПЛОВI МЕРЕЖI"</v>
          </cell>
          <cell r="F398">
            <v>21174.293699999998</v>
          </cell>
          <cell r="G398">
            <v>20839.795600000001</v>
          </cell>
          <cell r="H398">
            <v>22667.7343</v>
          </cell>
          <cell r="I398">
            <v>22814.1525</v>
          </cell>
          <cell r="J398">
            <v>1974.35688</v>
          </cell>
          <cell r="K398">
            <v>0</v>
          </cell>
          <cell r="L398">
            <v>0</v>
          </cell>
          <cell r="M398">
            <v>213.01517000000001</v>
          </cell>
          <cell r="N398">
            <v>146.41811000000001</v>
          </cell>
        </row>
        <row r="399">
          <cell r="B399">
            <v>20</v>
          </cell>
          <cell r="C399" t="str">
            <v>ХАРКIВСЬКА ОБЛАСТЬ</v>
          </cell>
          <cell r="D399">
            <v>165712</v>
          </cell>
          <cell r="E399" t="str">
            <v>ВIДКРИТЕ АКЦIОНЕРНЕ ТОВАРИСТВО "ХАРКIВСЬКИЙ МАШИНОБУДIВНИЙ ЗАВОД "СВIТЛО ШАХТАРЯ"</v>
          </cell>
          <cell r="F399">
            <v>31568.373200000002</v>
          </cell>
          <cell r="G399">
            <v>31678.270199999999</v>
          </cell>
          <cell r="H399">
            <v>21834.415700000001</v>
          </cell>
          <cell r="I399">
            <v>22626.204900000001</v>
          </cell>
          <cell r="J399">
            <v>-9052.0653000000002</v>
          </cell>
          <cell r="K399">
            <v>0</v>
          </cell>
          <cell r="L399">
            <v>0</v>
          </cell>
          <cell r="M399">
            <v>1017.3103</v>
          </cell>
          <cell r="N399">
            <v>791.78734999999995</v>
          </cell>
        </row>
        <row r="400">
          <cell r="B400">
            <v>20</v>
          </cell>
          <cell r="C400" t="str">
            <v>ХАРКIВСЬКА ОБЛАСТЬ</v>
          </cell>
          <cell r="D400">
            <v>3359500</v>
          </cell>
          <cell r="E400" t="str">
            <v>ВIДКРИТЕ АКЦIОНЕРНЕ ТОВАРИСТВО "ХАРКIВГАЗ"</v>
          </cell>
          <cell r="F400">
            <v>17139.559499999999</v>
          </cell>
          <cell r="G400">
            <v>16973.0255</v>
          </cell>
          <cell r="H400">
            <v>19343.3115</v>
          </cell>
          <cell r="I400">
            <v>21576.0046</v>
          </cell>
          <cell r="J400">
            <v>4602.9791400000004</v>
          </cell>
          <cell r="K400">
            <v>0</v>
          </cell>
          <cell r="L400">
            <v>0</v>
          </cell>
          <cell r="M400">
            <v>2229.9612299999999</v>
          </cell>
          <cell r="N400">
            <v>2220.67668</v>
          </cell>
        </row>
        <row r="401">
          <cell r="B401">
            <v>20</v>
          </cell>
          <cell r="C401" t="str">
            <v>ХАРКIВСЬКА ОБЛАСТЬ</v>
          </cell>
          <cell r="D401">
            <v>447451</v>
          </cell>
          <cell r="E401" t="str">
            <v>АКЦIОНЕРНЕ ТОВАРИСТВО ВIДКРИТОГО ТИПУ "ХАРКIВСЬКИЙ МОЛОЧНИЙ КОМБIНАТ"</v>
          </cell>
          <cell r="F401">
            <v>10283.7652</v>
          </cell>
          <cell r="G401">
            <v>10251.443499999999</v>
          </cell>
          <cell r="H401">
            <v>20584.9447</v>
          </cell>
          <cell r="I401">
            <v>21494.7225</v>
          </cell>
          <cell r="J401">
            <v>11243.279</v>
          </cell>
          <cell r="K401">
            <v>0</v>
          </cell>
          <cell r="L401">
            <v>0</v>
          </cell>
          <cell r="M401">
            <v>1155.42552</v>
          </cell>
          <cell r="N401">
            <v>909.77778000000001</v>
          </cell>
        </row>
        <row r="402">
          <cell r="B402">
            <v>21</v>
          </cell>
          <cell r="C402" t="str">
            <v>ХЕРСОНСЬКА ОБЛАСТЬ</v>
          </cell>
          <cell r="D402">
            <v>413475</v>
          </cell>
          <cell r="E402" t="str">
            <v>ВIДКРИТЕ АКЦIОНЕРНЕ ТОВАРИСТВО "АГРОПРОМИСЛОВА ФIРМА ТАВРIЯ"</v>
          </cell>
          <cell r="F402">
            <v>22501.263900000002</v>
          </cell>
          <cell r="G402">
            <v>20149.000700000001</v>
          </cell>
          <cell r="H402">
            <v>20187.718400000002</v>
          </cell>
          <cell r="I402">
            <v>21299.992300000002</v>
          </cell>
          <cell r="J402">
            <v>1150.9916599999999</v>
          </cell>
          <cell r="K402">
            <v>0</v>
          </cell>
          <cell r="L402">
            <v>0</v>
          </cell>
          <cell r="M402">
            <v>2553.4976700000002</v>
          </cell>
          <cell r="N402">
            <v>-199.65380999999999</v>
          </cell>
        </row>
        <row r="403">
          <cell r="B403">
            <v>21</v>
          </cell>
          <cell r="C403" t="str">
            <v>ХЕРСОНСЬКА ОБЛАСТЬ</v>
          </cell>
          <cell r="D403">
            <v>130978</v>
          </cell>
          <cell r="E403" t="str">
            <v>ФIЛIЯ "КАХОВСЬКА ГЕС IМЕНI П.С.НЕПОРОЖНЬОГО" ВIДКРИТОГО АКЦIОНЕРНОГО ТОВАРИСТВА "УКРГIДРОЕНЕРГО"</v>
          </cell>
          <cell r="F403">
            <v>11499.5072</v>
          </cell>
          <cell r="G403">
            <v>11982.293600000001</v>
          </cell>
          <cell r="H403">
            <v>15221.2639</v>
          </cell>
          <cell r="I403">
            <v>14545.4475</v>
          </cell>
          <cell r="J403">
            <v>2563.1538999999998</v>
          </cell>
          <cell r="K403">
            <v>0</v>
          </cell>
          <cell r="L403">
            <v>0</v>
          </cell>
          <cell r="M403">
            <v>102.85571</v>
          </cell>
          <cell r="N403">
            <v>-675.81641000000002</v>
          </cell>
        </row>
        <row r="404">
          <cell r="B404">
            <v>21</v>
          </cell>
          <cell r="C404" t="str">
            <v>ХЕРСОНСЬКА ОБЛАСТЬ</v>
          </cell>
          <cell r="D404">
            <v>5396638</v>
          </cell>
          <cell r="E404" t="str">
            <v>ВIДКРИТЕ АКЦIОНЕРНЕ ТОВАРИСТВО "ЕНЕРГОПОСТАЧАЛЬНА КОМПАНIЯ "ХЕРСОНОБЛЕНЕРГО"</v>
          </cell>
          <cell r="F404">
            <v>13356.318300000001</v>
          </cell>
          <cell r="G404">
            <v>13521.2983</v>
          </cell>
          <cell r="H404">
            <v>12613.658799999999</v>
          </cell>
          <cell r="I404">
            <v>12833.302</v>
          </cell>
          <cell r="J404">
            <v>-687.99638000000004</v>
          </cell>
          <cell r="K404">
            <v>0</v>
          </cell>
          <cell r="L404">
            <v>0</v>
          </cell>
          <cell r="M404">
            <v>262.64317999999997</v>
          </cell>
          <cell r="N404">
            <v>134.76418000000001</v>
          </cell>
        </row>
        <row r="405">
          <cell r="B405">
            <v>21</v>
          </cell>
          <cell r="C405" t="str">
            <v>ХЕРСОНСЬКА ОБЛАСТЬ</v>
          </cell>
          <cell r="D405">
            <v>24106105</v>
          </cell>
          <cell r="E405" t="str">
            <v>ЗАКРИТЕ АКЦIОНЕРНЕ ТОВАРИСТВО "ЧУМАК"</v>
          </cell>
          <cell r="F405">
            <v>-4055.7015000000001</v>
          </cell>
          <cell r="G405">
            <v>1216.4386300000001</v>
          </cell>
          <cell r="H405">
            <v>1848.5020099999999</v>
          </cell>
          <cell r="I405">
            <v>5600.5032499999998</v>
          </cell>
          <cell r="J405">
            <v>4384.0646200000001</v>
          </cell>
          <cell r="K405">
            <v>0</v>
          </cell>
          <cell r="L405">
            <v>0</v>
          </cell>
          <cell r="M405">
            <v>10182.3151</v>
          </cell>
          <cell r="N405">
            <v>3739.5144399999999</v>
          </cell>
        </row>
        <row r="406">
          <cell r="B406">
            <v>21</v>
          </cell>
          <cell r="C406" t="str">
            <v>ХЕРСОНСЬКА ОБЛАСТЬ</v>
          </cell>
          <cell r="D406">
            <v>3355726</v>
          </cell>
          <cell r="E406" t="str">
            <v>МIСЬКЕ КОМУНАЛЬНЕ ПIДПРИЄМСТВО "ВИРОБНИЧЕ УПРАВЛIННЯ ВОДОПРОВIДНО- КАНАЛIЗАЦIЙНОГО ГОСПОДАРСТВА МIСТА ХЕРСОНА"</v>
          </cell>
          <cell r="F406">
            <v>3234.1822900000002</v>
          </cell>
          <cell r="G406">
            <v>4119.4029899999996</v>
          </cell>
          <cell r="H406">
            <v>5095.6124200000004</v>
          </cell>
          <cell r="I406">
            <v>5574.7358700000004</v>
          </cell>
          <cell r="J406">
            <v>1455.3328799999999</v>
          </cell>
          <cell r="K406">
            <v>0</v>
          </cell>
          <cell r="L406">
            <v>0</v>
          </cell>
          <cell r="M406">
            <v>621.87572</v>
          </cell>
          <cell r="N406">
            <v>468.99135999999999</v>
          </cell>
        </row>
        <row r="407">
          <cell r="B407">
            <v>21</v>
          </cell>
          <cell r="C407" t="str">
            <v>ХЕРСОНСЬКА ОБЛАСТЬ</v>
          </cell>
          <cell r="D407">
            <v>3355353</v>
          </cell>
          <cell r="E407" t="str">
            <v>ВIДКРИТЕ АКЦIОНЕРНЕ ТОВАРИСТВО ПО ГАЗОПОСТАЧАННЮ ТА ГАЗИФIКАЦIЇ "ХЕРСОНГАЗ"</v>
          </cell>
          <cell r="F407">
            <v>2615.52169</v>
          </cell>
          <cell r="G407">
            <v>2647.7628599999998</v>
          </cell>
          <cell r="H407">
            <v>4824.4424099999997</v>
          </cell>
          <cell r="I407">
            <v>5419.0271199999997</v>
          </cell>
          <cell r="J407">
            <v>2771.2642599999999</v>
          </cell>
          <cell r="K407">
            <v>0</v>
          </cell>
          <cell r="L407">
            <v>0</v>
          </cell>
          <cell r="M407">
            <v>646.14923999999996</v>
          </cell>
          <cell r="N407">
            <v>594.57362000000001</v>
          </cell>
        </row>
        <row r="408">
          <cell r="B408">
            <v>21</v>
          </cell>
          <cell r="C408" t="str">
            <v>ХЕРСОНСЬКА ОБЛАСТЬ</v>
          </cell>
          <cell r="D408">
            <v>31918234</v>
          </cell>
          <cell r="E408" t="str">
            <v>ДОЧIРНЄ ПIДПРИЄМСТВО "ХЕРСОНСЬКИЙ ОБЛАВТОДОР" ВIДКРИТОГО АКЦIОНЕРНОГО ТОВАРИСТВА "ДЕРЖАВНА АКЦIОНЕРНА КОМПАНIЯ "АВТОМОБIЛЬНI ДОРОГИ УКРАЇНИ"</v>
          </cell>
          <cell r="F408">
            <v>3414.2048300000001</v>
          </cell>
          <cell r="G408">
            <v>3413.7813500000002</v>
          </cell>
          <cell r="H408">
            <v>4963.2338499999996</v>
          </cell>
          <cell r="I408">
            <v>5342.3238499999998</v>
          </cell>
          <cell r="J408">
            <v>1928.5425</v>
          </cell>
          <cell r="K408">
            <v>0</v>
          </cell>
          <cell r="L408">
            <v>0</v>
          </cell>
          <cell r="M408">
            <v>474.62581999999998</v>
          </cell>
          <cell r="N408">
            <v>379.08789999999999</v>
          </cell>
        </row>
        <row r="409">
          <cell r="B409">
            <v>21</v>
          </cell>
          <cell r="C409" t="str">
            <v>ХЕРСОНСЬКА ОБЛАСТЬ</v>
          </cell>
          <cell r="D409">
            <v>22755934</v>
          </cell>
          <cell r="E409" t="str">
            <v>ХЕРСОНСЬКА ФIЛIЯ УКРАЇНСЬКО-НIМЕЦЬКО-ГОЛАНДСЬКО-ДАТСЬКОГО СП "УКРАЇНСЬКИЙ МОБIЛЬНИЙ ЗВ'ЯЗОК"</v>
          </cell>
          <cell r="F409">
            <v>4081.39</v>
          </cell>
          <cell r="G409">
            <v>4081.39</v>
          </cell>
          <cell r="H409">
            <v>5276.3639999999996</v>
          </cell>
          <cell r="I409">
            <v>5276.3639999999996</v>
          </cell>
          <cell r="J409">
            <v>1194.9739999999999</v>
          </cell>
          <cell r="K409">
            <v>0</v>
          </cell>
          <cell r="L409">
            <v>0</v>
          </cell>
          <cell r="M409">
            <v>0.12389</v>
          </cell>
          <cell r="N409">
            <v>0</v>
          </cell>
        </row>
        <row r="410">
          <cell r="B410">
            <v>21</v>
          </cell>
          <cell r="C410" t="str">
            <v>ХЕРСОНСЬКА ОБЛАСТЬ</v>
          </cell>
          <cell r="D410">
            <v>131771</v>
          </cell>
          <cell r="E410" t="str">
            <v>ВIДКРИТЕ АКЦIОНЕРНЕ ТОВАРИСТВО "ХЕРСОНСЬКА ТЕПЛОЕЛЕКТРОЦЕНТРАЛЬ"</v>
          </cell>
          <cell r="F410">
            <v>6426.0226899999998</v>
          </cell>
          <cell r="G410">
            <v>4429.8744800000004</v>
          </cell>
          <cell r="H410">
            <v>2529.2627299999999</v>
          </cell>
          <cell r="I410">
            <v>4955.1886299999996</v>
          </cell>
          <cell r="J410">
            <v>525.31415000000004</v>
          </cell>
          <cell r="K410">
            <v>0</v>
          </cell>
          <cell r="L410">
            <v>-1831.9165</v>
          </cell>
          <cell r="M410">
            <v>605.57479999999998</v>
          </cell>
          <cell r="N410">
            <v>605.54998000000001</v>
          </cell>
        </row>
        <row r="411">
          <cell r="B411">
            <v>21</v>
          </cell>
          <cell r="C411" t="str">
            <v>ХЕРСОНСЬКА ОБЛАСТЬ</v>
          </cell>
          <cell r="D411">
            <v>3150208</v>
          </cell>
          <cell r="E411" t="str">
            <v>"ХЕРСОНСЬКИЙ РIЧКОВИЙ ПОРТ" АКЦIОНЕРНОЇ СУДНОПЛАВНОЇ КОМПАНIЇ "УКРРIЧФЛОТ"</v>
          </cell>
          <cell r="F411">
            <v>2330.1102599999999</v>
          </cell>
          <cell r="G411">
            <v>2187.0569099999998</v>
          </cell>
          <cell r="H411">
            <v>4442.13526</v>
          </cell>
          <cell r="I411">
            <v>4368.5294000000004</v>
          </cell>
          <cell r="J411">
            <v>2181.4724900000001</v>
          </cell>
          <cell r="K411">
            <v>126.07953000000001</v>
          </cell>
          <cell r="L411">
            <v>126.07953000000001</v>
          </cell>
          <cell r="M411">
            <v>2.6903600000000001</v>
          </cell>
          <cell r="N411">
            <v>-51.345329999999997</v>
          </cell>
        </row>
        <row r="412">
          <cell r="B412">
            <v>21</v>
          </cell>
          <cell r="C412" t="str">
            <v>ХЕРСОНСЬКА ОБЛАСТЬ</v>
          </cell>
          <cell r="D412">
            <v>1125695</v>
          </cell>
          <cell r="E412" t="str">
            <v>ДЕРЖАВНЕ ПIДПРИЄМСТВО ХЕРСОНСЬКИЙ МОРСЬКИЙ ТОРГОВЕЛЬНИЙ ПОРТ</v>
          </cell>
          <cell r="F412">
            <v>4037.7872200000002</v>
          </cell>
          <cell r="G412">
            <v>2585.9516699999999</v>
          </cell>
          <cell r="H412">
            <v>4490.6986800000004</v>
          </cell>
          <cell r="I412">
            <v>4067.54846</v>
          </cell>
          <cell r="J412">
            <v>1481.5967900000001</v>
          </cell>
          <cell r="K412">
            <v>0</v>
          </cell>
          <cell r="L412">
            <v>0</v>
          </cell>
          <cell r="M412">
            <v>1008.19084</v>
          </cell>
          <cell r="N412">
            <v>-447.45731999999998</v>
          </cell>
        </row>
        <row r="413">
          <cell r="B413">
            <v>21</v>
          </cell>
          <cell r="C413" t="str">
            <v>ХЕРСОНСЬКА ОБЛАСТЬ</v>
          </cell>
          <cell r="D413">
            <v>30769085</v>
          </cell>
          <cell r="E413" t="str">
            <v>ЗАКРИТЕ АКЦIОНЕРНЕ ТОВАРИСТВО "ЗАВОД КРУПНИХ ЕЛЕКТРИЧНИХ МАШИН"</v>
          </cell>
          <cell r="F413">
            <v>-1135.3671999999999</v>
          </cell>
          <cell r="G413">
            <v>-1674.6275000000001</v>
          </cell>
          <cell r="H413">
            <v>5360.1515799999997</v>
          </cell>
          <cell r="I413">
            <v>3980.8085799999999</v>
          </cell>
          <cell r="J413">
            <v>5655.4361099999996</v>
          </cell>
          <cell r="K413">
            <v>0</v>
          </cell>
          <cell r="L413">
            <v>0</v>
          </cell>
          <cell r="M413">
            <v>18.008040000000001</v>
          </cell>
          <cell r="N413">
            <v>-1511.3379</v>
          </cell>
        </row>
        <row r="414">
          <cell r="B414">
            <v>21</v>
          </cell>
          <cell r="C414" t="str">
            <v>ХЕРСОНСЬКА ОБЛАСТЬ</v>
          </cell>
          <cell r="D414">
            <v>31489175</v>
          </cell>
          <cell r="E414" t="str">
            <v>ЗАКРИТЕ АКЦIОНЕРНЕ ТОВАРИСТВО "МОЛОЧНИЙ ЗАВОД "РОДИЧ"</v>
          </cell>
          <cell r="F414">
            <v>274.57249999999999</v>
          </cell>
          <cell r="G414">
            <v>182.89989</v>
          </cell>
          <cell r="H414">
            <v>3549.6995099999999</v>
          </cell>
          <cell r="I414">
            <v>3598.0341400000002</v>
          </cell>
          <cell r="J414">
            <v>3415.1342500000001</v>
          </cell>
          <cell r="K414">
            <v>0</v>
          </cell>
          <cell r="L414">
            <v>0</v>
          </cell>
          <cell r="M414">
            <v>61.657809999999998</v>
          </cell>
          <cell r="N414">
            <v>48.334040000000002</v>
          </cell>
        </row>
        <row r="415">
          <cell r="B415">
            <v>21</v>
          </cell>
          <cell r="C415" t="str">
            <v>ХЕРСОНСЬКА ОБЛАСТЬ</v>
          </cell>
          <cell r="D415">
            <v>213196</v>
          </cell>
          <cell r="E415" t="str">
            <v>ВIДКРИТЕ АКЦIОНЕРНЕ ТОВАРИСТВО ПIВДЕННИЙ ЕЛЕКТРОМАШИНОБУДIВНИЙ ЗАВОД</v>
          </cell>
          <cell r="F415">
            <v>57.159370000000003</v>
          </cell>
          <cell r="G415">
            <v>262.90800000000002</v>
          </cell>
          <cell r="H415">
            <v>-864.31111999999996</v>
          </cell>
          <cell r="I415">
            <v>3361.5084400000001</v>
          </cell>
          <cell r="J415">
            <v>3098.6004400000002</v>
          </cell>
          <cell r="K415">
            <v>0.42982999999999999</v>
          </cell>
          <cell r="L415">
            <v>-3914.6803</v>
          </cell>
          <cell r="M415">
            <v>1.8562399999999999</v>
          </cell>
          <cell r="N415">
            <v>1.8562399999999999</v>
          </cell>
        </row>
        <row r="416">
          <cell r="B416">
            <v>21</v>
          </cell>
          <cell r="C416" t="str">
            <v>ХЕРСОНСЬКА ОБЛАСТЬ</v>
          </cell>
          <cell r="D416">
            <v>14113570</v>
          </cell>
          <cell r="E416" t="str">
            <v>ПРИВАТНЕ ПIДПРИЄМСТВО "КОМПЛЕКТАВТОДОР"</v>
          </cell>
          <cell r="F416">
            <v>764.91789000000006</v>
          </cell>
          <cell r="G416">
            <v>737.66308000000004</v>
          </cell>
          <cell r="H416">
            <v>2659.55204</v>
          </cell>
          <cell r="I416">
            <v>2632.7100799999998</v>
          </cell>
          <cell r="J416">
            <v>1895.047</v>
          </cell>
          <cell r="K416">
            <v>0</v>
          </cell>
          <cell r="L416">
            <v>0</v>
          </cell>
          <cell r="M416">
            <v>23.269760000000002</v>
          </cell>
          <cell r="N416">
            <v>-27.003260000000001</v>
          </cell>
        </row>
        <row r="417">
          <cell r="B417">
            <v>21</v>
          </cell>
          <cell r="C417" t="str">
            <v>ХЕРСОНСЬКА ОБЛАСТЬ</v>
          </cell>
          <cell r="D417">
            <v>30330160</v>
          </cell>
          <cell r="E417" t="str">
            <v>ПРИВАТНЕ ПIДПРИЄМСТВО "МАВI"</v>
          </cell>
          <cell r="F417">
            <v>-364.81700000000001</v>
          </cell>
          <cell r="G417">
            <v>488.4</v>
          </cell>
          <cell r="H417">
            <v>1961.7660100000001</v>
          </cell>
          <cell r="I417">
            <v>2407.9991</v>
          </cell>
          <cell r="J417">
            <v>1919.5990999999999</v>
          </cell>
          <cell r="K417">
            <v>0</v>
          </cell>
          <cell r="L417">
            <v>0</v>
          </cell>
          <cell r="M417">
            <v>801.16128000000003</v>
          </cell>
          <cell r="N417">
            <v>194.61607000000001</v>
          </cell>
        </row>
        <row r="418">
          <cell r="B418">
            <v>21</v>
          </cell>
          <cell r="C418" t="str">
            <v>ХЕРСОНСЬКА ОБЛАСТЬ</v>
          </cell>
          <cell r="D418">
            <v>8597032</v>
          </cell>
          <cell r="E418" t="str">
            <v>ВIДДIЛ ДЕРЖАВНОЇ СЛУЖБИ ОХОРОНИ ПРИ УМВС УКРАЇНИ В ХЕРСОНСЬКIЙ ОБЛАСТI</v>
          </cell>
          <cell r="F418">
            <v>1859.38841</v>
          </cell>
          <cell r="G418">
            <v>1861.3789300000001</v>
          </cell>
          <cell r="H418">
            <v>2025.5018299999999</v>
          </cell>
          <cell r="I418">
            <v>2211.2166299999999</v>
          </cell>
          <cell r="J418">
            <v>349.83769999999998</v>
          </cell>
          <cell r="K418">
            <v>0</v>
          </cell>
          <cell r="L418">
            <v>0</v>
          </cell>
          <cell r="M418">
            <v>190.51035999999999</v>
          </cell>
          <cell r="N418">
            <v>185.71481</v>
          </cell>
        </row>
        <row r="419">
          <cell r="B419">
            <v>21</v>
          </cell>
          <cell r="C419" t="str">
            <v>ХЕРСОНСЬКА ОБЛАСТЬ</v>
          </cell>
          <cell r="D419">
            <v>21290781</v>
          </cell>
          <cell r="E419" t="str">
            <v>ТОВАРИСТВО З ОБМЕЖЕНОЮ ВIДПОВIДАЛЬНIСТЮ "МКП ПРОЗЕРПIНА"</v>
          </cell>
          <cell r="F419">
            <v>1937.46794</v>
          </cell>
          <cell r="G419">
            <v>1201.5569399999999</v>
          </cell>
          <cell r="H419">
            <v>1938.70667</v>
          </cell>
          <cell r="I419">
            <v>2207.04567</v>
          </cell>
          <cell r="J419">
            <v>1005.48873</v>
          </cell>
          <cell r="K419">
            <v>0</v>
          </cell>
          <cell r="L419">
            <v>0</v>
          </cell>
          <cell r="M419">
            <v>143.41101</v>
          </cell>
          <cell r="N419">
            <v>143.33769000000001</v>
          </cell>
        </row>
        <row r="420">
          <cell r="B420">
            <v>21</v>
          </cell>
          <cell r="C420" t="str">
            <v>ХЕРСОНСЬКА ОБЛАСТЬ</v>
          </cell>
          <cell r="D420">
            <v>100256</v>
          </cell>
          <cell r="E420" t="str">
            <v>ВIДКРИТЕ АКЦIОНЕРНЕ ТОВАРИСТВО "НОВОКАХОВСЬКИЙ ЗАВОД "УКРГIДРОМЕХ"</v>
          </cell>
          <cell r="F420">
            <v>47.475589999999997</v>
          </cell>
          <cell r="G420">
            <v>-2766.1203</v>
          </cell>
          <cell r="H420">
            <v>2386.7337499999999</v>
          </cell>
          <cell r="I420">
            <v>2204.1644799999999</v>
          </cell>
          <cell r="J420">
            <v>4970.2848199999999</v>
          </cell>
          <cell r="K420">
            <v>0</v>
          </cell>
          <cell r="L420">
            <v>0</v>
          </cell>
          <cell r="M420">
            <v>0.95660000000000001</v>
          </cell>
          <cell r="N420">
            <v>-182.56926999999999</v>
          </cell>
        </row>
        <row r="421">
          <cell r="B421">
            <v>21</v>
          </cell>
          <cell r="C421" t="str">
            <v>ХЕРСОНСЬКА ОБЛАСТЬ</v>
          </cell>
          <cell r="D421">
            <v>21273392</v>
          </cell>
          <cell r="E421" t="str">
            <v>ТОВАРИСТВО З ОБМЕЖЕНОЮ ВIДПОВIДАЛЬНIСТЮ "ОЛЕСЯ"</v>
          </cell>
          <cell r="F421">
            <v>2080.8058599999999</v>
          </cell>
          <cell r="G421">
            <v>2086.3090099999999</v>
          </cell>
          <cell r="H421">
            <v>1994.9966099999999</v>
          </cell>
          <cell r="I421">
            <v>2168.56095</v>
          </cell>
          <cell r="J421">
            <v>82.251940000000005</v>
          </cell>
          <cell r="K421">
            <v>0</v>
          </cell>
          <cell r="L421">
            <v>0</v>
          </cell>
          <cell r="M421">
            <v>170.00519</v>
          </cell>
          <cell r="N421">
            <v>169.81243000000001</v>
          </cell>
        </row>
        <row r="422">
          <cell r="B422">
            <v>22</v>
          </cell>
          <cell r="C422" t="str">
            <v>ХМЕЛЬНИЦЬКА ОБЛАСТЬ</v>
          </cell>
          <cell r="D422">
            <v>293091</v>
          </cell>
          <cell r="E422" t="str">
            <v>ВIДКРИТЕ АКЦIОНЕРНЕ ТОВАРИСТВО "ПОДIЛЬСЬКИЙ ЦЕМЕНТ"</v>
          </cell>
          <cell r="F422">
            <v>39213.279999999999</v>
          </cell>
          <cell r="G422">
            <v>38752.562400000003</v>
          </cell>
          <cell r="H422">
            <v>30519.255300000001</v>
          </cell>
          <cell r="I422">
            <v>35200.331299999998</v>
          </cell>
          <cell r="J422">
            <v>-3552.2311</v>
          </cell>
          <cell r="K422">
            <v>0</v>
          </cell>
          <cell r="L422">
            <v>0</v>
          </cell>
          <cell r="M422">
            <v>5171.2751099999996</v>
          </cell>
          <cell r="N422">
            <v>4668.7533199999998</v>
          </cell>
        </row>
        <row r="423">
          <cell r="B423">
            <v>22</v>
          </cell>
          <cell r="C423" t="str">
            <v>ХМЕЛЬНИЦЬКА ОБЛАСТЬ</v>
          </cell>
          <cell r="D423">
            <v>21313677</v>
          </cell>
          <cell r="E423" t="str">
            <v>ВIДОКРЕМЛЕНИЙ ПIДРОЗДIЛ "ХМЕЛЬНИЦЬКА АТОМНА ЕЛЕКТРИЧНА СТАНЦIЯ" ДЕРЖАВНОГО ПIДПРИЄМСТВА "НАЦIОНАЛЬНА АТОМНА ЕНЕРГОГЕНЕРУЮЧА КОМПАНIЯ "ЕНЕРГОАТОМ"</v>
          </cell>
          <cell r="F423">
            <v>32392.309799999999</v>
          </cell>
          <cell r="G423">
            <v>46369.917800000003</v>
          </cell>
          <cell r="H423">
            <v>60358.370699999999</v>
          </cell>
          <cell r="I423">
            <v>28338.000199999999</v>
          </cell>
          <cell r="J423">
            <v>-18031.918000000001</v>
          </cell>
          <cell r="K423">
            <v>0</v>
          </cell>
          <cell r="L423">
            <v>-0.18</v>
          </cell>
          <cell r="M423">
            <v>19175.523799999999</v>
          </cell>
          <cell r="N423">
            <v>-24814.964</v>
          </cell>
        </row>
        <row r="424">
          <cell r="B424">
            <v>22</v>
          </cell>
          <cell r="C424" t="str">
            <v>ХМЕЛЬНИЦЬКА ОБЛАСТЬ</v>
          </cell>
          <cell r="D424">
            <v>22767506</v>
          </cell>
          <cell r="E424" t="str">
            <v>ЕНЕРГОПОСТАЧАЛЬНА КОМПАНIЯ "ХМЕЛЬНИЦЬКОБЛЕНЕРГО"</v>
          </cell>
          <cell r="F424">
            <v>16041.2179</v>
          </cell>
          <cell r="G424">
            <v>15606.2009</v>
          </cell>
          <cell r="H424">
            <v>19856.866300000002</v>
          </cell>
          <cell r="I424">
            <v>22379.830300000001</v>
          </cell>
          <cell r="J424">
            <v>6773.6293699999997</v>
          </cell>
          <cell r="K424">
            <v>18.545000000000002</v>
          </cell>
          <cell r="L424">
            <v>18.545000000000002</v>
          </cell>
          <cell r="M424">
            <v>2556.5493900000001</v>
          </cell>
          <cell r="N424">
            <v>2542.7873300000001</v>
          </cell>
        </row>
        <row r="425">
          <cell r="B425">
            <v>22</v>
          </cell>
          <cell r="C425" t="str">
            <v>ХМЕЛЬНИЦЬКА ОБЛАСТЬ</v>
          </cell>
          <cell r="D425">
            <v>22985686</v>
          </cell>
          <cell r="E425" t="str">
            <v>ДОЧIРНЄ ПIДПРИЄМСТВО ЗАКРИТОГО АКЦIОНЕРНОГО ТОВАРИСТВА "ОБОЛОНЬ" - "КРАСИЛIВСЬКЕ"</v>
          </cell>
          <cell r="F425">
            <v>16049.863799999999</v>
          </cell>
          <cell r="G425">
            <v>16363.882900000001</v>
          </cell>
          <cell r="H425">
            <v>10309.8125</v>
          </cell>
          <cell r="I425">
            <v>15226.753000000001</v>
          </cell>
          <cell r="J425">
            <v>-1137.1300000000001</v>
          </cell>
          <cell r="K425">
            <v>0</v>
          </cell>
          <cell r="L425">
            <v>0</v>
          </cell>
          <cell r="M425">
            <v>5562.7800699999998</v>
          </cell>
          <cell r="N425">
            <v>4416.94049</v>
          </cell>
        </row>
        <row r="426">
          <cell r="B426">
            <v>22</v>
          </cell>
          <cell r="C426" t="str">
            <v>ХМЕЛЬНИЦЬКА ОБЛАСТЬ</v>
          </cell>
          <cell r="D426">
            <v>5395598</v>
          </cell>
          <cell r="E426" t="str">
            <v>ВIДКРИТЕ АКЦIОНЕРНЕ ТОВАРИСТВО ПО ГАЗОПОСТАЧАННЮ ТА ГАЗИФIКАЦIЇ "ХМЕЛЬНИЦЬКГАЗ"</v>
          </cell>
          <cell r="F426">
            <v>13231.0432</v>
          </cell>
          <cell r="G426">
            <v>13235.269700000001</v>
          </cell>
          <cell r="H426">
            <v>12492.036899999999</v>
          </cell>
          <cell r="I426">
            <v>14559.500400000001</v>
          </cell>
          <cell r="J426">
            <v>1324.2307000000001</v>
          </cell>
          <cell r="K426">
            <v>0</v>
          </cell>
          <cell r="L426">
            <v>0</v>
          </cell>
          <cell r="M426">
            <v>2061.8581800000002</v>
          </cell>
          <cell r="N426">
            <v>2060.3172</v>
          </cell>
        </row>
        <row r="427">
          <cell r="B427">
            <v>22</v>
          </cell>
          <cell r="C427" t="str">
            <v>ХМЕЛЬНИЦЬКА ОБЛАСТЬ</v>
          </cell>
          <cell r="D427">
            <v>5513922</v>
          </cell>
          <cell r="E427" t="str">
            <v>ВIДКРИТЕ АКЦIОНЕРНЕ ТОВАРИСТВО " ХМЕЛЬНИЦЬКИЙ ОБЛАСНИЙ ПИВЗАВОД "</v>
          </cell>
          <cell r="F427">
            <v>6461.6714599999996</v>
          </cell>
          <cell r="G427">
            <v>6494.8581100000001</v>
          </cell>
          <cell r="H427">
            <v>7673.3244999999997</v>
          </cell>
          <cell r="I427">
            <v>8046.4413599999998</v>
          </cell>
          <cell r="J427">
            <v>1551.5832499999999</v>
          </cell>
          <cell r="K427">
            <v>0</v>
          </cell>
          <cell r="L427">
            <v>0</v>
          </cell>
          <cell r="M427">
            <v>553.36870999999996</v>
          </cell>
          <cell r="N427">
            <v>369.34888000000001</v>
          </cell>
        </row>
        <row r="428">
          <cell r="B428">
            <v>22</v>
          </cell>
          <cell r="C428" t="str">
            <v>ХМЕЛЬНИЦЬКА ОБЛАСТЬ</v>
          </cell>
          <cell r="D428">
            <v>1267076</v>
          </cell>
          <cell r="E428" t="str">
            <v>ВIДКРИТЕ АКЦIОНЕРНЕ ТОВАРИСТВО " ХМЕЛЬНИЦЬКЗАЛIЗОБЕТОН "</v>
          </cell>
          <cell r="F428">
            <v>3765.7799300000001</v>
          </cell>
          <cell r="G428">
            <v>3759.0601299999998</v>
          </cell>
          <cell r="H428">
            <v>6109.1875799999998</v>
          </cell>
          <cell r="I428">
            <v>6295.38825</v>
          </cell>
          <cell r="J428">
            <v>2536.3281200000001</v>
          </cell>
          <cell r="K428">
            <v>0</v>
          </cell>
          <cell r="L428">
            <v>0</v>
          </cell>
          <cell r="M428">
            <v>192.33658</v>
          </cell>
          <cell r="N428">
            <v>186.20067</v>
          </cell>
        </row>
        <row r="429">
          <cell r="B429">
            <v>22</v>
          </cell>
          <cell r="C429" t="str">
            <v>ХМЕЛЬНИЦЬКА ОБЛАСТЬ</v>
          </cell>
          <cell r="D429">
            <v>30621811</v>
          </cell>
          <cell r="E429" t="str">
            <v>ТОВАРИСТВО З ОБМЕЖЕНОЮ ВIДПОВIДАЛЬНIСТЮ " РОСАПАТИТIНВЕСТ "</v>
          </cell>
          <cell r="F429">
            <v>4957.2322299999996</v>
          </cell>
          <cell r="G429">
            <v>1751.3750299999999</v>
          </cell>
          <cell r="H429">
            <v>5423.3383800000001</v>
          </cell>
          <cell r="I429">
            <v>5454.5232500000002</v>
          </cell>
          <cell r="J429">
            <v>3703.14822</v>
          </cell>
          <cell r="K429">
            <v>0</v>
          </cell>
          <cell r="L429">
            <v>0</v>
          </cell>
          <cell r="M429">
            <v>1.2244299999999999</v>
          </cell>
          <cell r="N429">
            <v>-10.20513</v>
          </cell>
        </row>
        <row r="430">
          <cell r="B430">
            <v>22</v>
          </cell>
          <cell r="C430" t="str">
            <v>ХМЕЛЬНИЦЬКА ОБЛАСТЬ</v>
          </cell>
          <cell r="D430">
            <v>31100492</v>
          </cell>
          <cell r="E430" t="str">
            <v>ДОЧIРНЄ ПIДПРИЄМСТВО "ХМЕЛЬНИЦЬКИЙ ОБЛАВТОДОР" ВIДКРИТОГО АКЦIОНЕРНОГО ТОВАРИСТВА "ДЕРЖАВНА АКЦIОНЕРНА КОМПАНIЯ "АВТОМОБIЛЬНI ДОРОГИ УКРАЇНИ"</v>
          </cell>
          <cell r="F430">
            <v>5087.3405899999998</v>
          </cell>
          <cell r="G430">
            <v>4856.6707299999998</v>
          </cell>
          <cell r="H430">
            <v>4739.5942400000004</v>
          </cell>
          <cell r="I430">
            <v>5376.11841</v>
          </cell>
          <cell r="J430">
            <v>519.44767999999999</v>
          </cell>
          <cell r="K430">
            <v>0</v>
          </cell>
          <cell r="L430">
            <v>0</v>
          </cell>
          <cell r="M430">
            <v>699.51400999999998</v>
          </cell>
          <cell r="N430">
            <v>636.52419999999995</v>
          </cell>
        </row>
        <row r="431">
          <cell r="B431">
            <v>22</v>
          </cell>
          <cell r="C431" t="str">
            <v>ХМЕЛЬНИЦЬКА ОБЛАСТЬ</v>
          </cell>
          <cell r="D431">
            <v>444257</v>
          </cell>
          <cell r="E431" t="str">
            <v>ТОВАРИСТВО З ОБМЕЖЕНОЮ ВIДПОВIДАЛЬНIСТЮ ШЕПЕТIВСЬКИЙ М'ЯСОКОМБIНАТ</v>
          </cell>
          <cell r="F431">
            <v>5140.0371400000004</v>
          </cell>
          <cell r="G431">
            <v>4927.5858399999997</v>
          </cell>
          <cell r="H431">
            <v>5265.6644500000002</v>
          </cell>
          <cell r="I431">
            <v>5270.7515899999999</v>
          </cell>
          <cell r="J431">
            <v>343.16575</v>
          </cell>
          <cell r="K431">
            <v>0</v>
          </cell>
          <cell r="L431">
            <v>0</v>
          </cell>
          <cell r="M431">
            <v>10.857849999999999</v>
          </cell>
          <cell r="N431">
            <v>5.0871399999999998</v>
          </cell>
        </row>
        <row r="432">
          <cell r="B432">
            <v>22</v>
          </cell>
          <cell r="C432" t="str">
            <v>ХМЕЛЬНИЦЬКА ОБЛАСТЬ</v>
          </cell>
          <cell r="D432">
            <v>5394995</v>
          </cell>
          <cell r="E432" t="str">
            <v>ВIДКРИТЕ АКЦIОНЕРНЕ ТОВАРИСТВО "ТЕОФIПОЛЬСЬКИЙ ЦУКРОВИЙ ЗАВОД"</v>
          </cell>
          <cell r="F432">
            <v>1128.38824</v>
          </cell>
          <cell r="G432">
            <v>1071.28441</v>
          </cell>
          <cell r="H432">
            <v>3216.2303400000001</v>
          </cell>
          <cell r="I432">
            <v>3696.4069800000002</v>
          </cell>
          <cell r="J432">
            <v>2625.12257</v>
          </cell>
          <cell r="K432">
            <v>0</v>
          </cell>
          <cell r="L432">
            <v>0</v>
          </cell>
          <cell r="M432">
            <v>372.19171</v>
          </cell>
          <cell r="N432">
            <v>365.15528</v>
          </cell>
        </row>
        <row r="433">
          <cell r="B433">
            <v>22</v>
          </cell>
          <cell r="C433" t="str">
            <v>ХМЕЛЬНИЦЬКА ОБЛАСТЬ</v>
          </cell>
          <cell r="D433">
            <v>377733</v>
          </cell>
          <cell r="E433" t="str">
            <v>ВIДКРИТЕ АКЦIОНЕРНЕ ТОВАРИСТВО СЛАВУТСЬКИЙ СОЛОДОВИЙ ЗАВОД</v>
          </cell>
          <cell r="F433">
            <v>12477.4185</v>
          </cell>
          <cell r="G433">
            <v>14764.18</v>
          </cell>
          <cell r="H433">
            <v>7102.8108899999997</v>
          </cell>
          <cell r="I433">
            <v>3656.8960299999999</v>
          </cell>
          <cell r="J433">
            <v>-11107.284</v>
          </cell>
          <cell r="K433">
            <v>0</v>
          </cell>
          <cell r="L433">
            <v>0</v>
          </cell>
          <cell r="M433">
            <v>2338.75605</v>
          </cell>
          <cell r="N433">
            <v>-3445.9149000000002</v>
          </cell>
        </row>
        <row r="434">
          <cell r="B434">
            <v>22</v>
          </cell>
          <cell r="C434" t="str">
            <v>ХМЕЛЬНИЦЬКА ОБЛАСТЬ</v>
          </cell>
          <cell r="D434">
            <v>32118309</v>
          </cell>
          <cell r="E434" t="str">
            <v>ТОВАРИСТВО З ОБМЕЖЕНОЮ ВIДПОВIДАЛЬНIСТЮ "БУДIВЕЛЬНИЙ АЛЬЯНС"</v>
          </cell>
          <cell r="F434">
            <v>1427.26539</v>
          </cell>
          <cell r="G434">
            <v>1437.70596</v>
          </cell>
          <cell r="H434">
            <v>3319.2352599999999</v>
          </cell>
          <cell r="I434">
            <v>3395.0972900000002</v>
          </cell>
          <cell r="J434">
            <v>1957.3913299999999</v>
          </cell>
          <cell r="K434">
            <v>0</v>
          </cell>
          <cell r="L434">
            <v>0</v>
          </cell>
          <cell r="M434">
            <v>103.01336999999999</v>
          </cell>
          <cell r="N434">
            <v>73.862020000000001</v>
          </cell>
        </row>
        <row r="435">
          <cell r="B435">
            <v>22</v>
          </cell>
          <cell r="C435" t="str">
            <v>ХМЕЛЬНИЦЬКА ОБЛАСТЬ</v>
          </cell>
          <cell r="D435">
            <v>33274434</v>
          </cell>
          <cell r="E435" t="str">
            <v>ТОВАРИСТВО З ОБМЕЖЕНОЮ ВIДПОВIДАЛЬНIСТЮ "ПРИВАТ ЛIЗИНГ"</v>
          </cell>
          <cell r="F435">
            <v>0</v>
          </cell>
          <cell r="G435">
            <v>0</v>
          </cell>
          <cell r="H435">
            <v>3050.4588600000002</v>
          </cell>
          <cell r="I435">
            <v>3169.54475</v>
          </cell>
          <cell r="J435">
            <v>3169.54475</v>
          </cell>
          <cell r="K435">
            <v>0</v>
          </cell>
          <cell r="L435">
            <v>0</v>
          </cell>
          <cell r="M435">
            <v>119.08626</v>
          </cell>
          <cell r="N435">
            <v>119.08626</v>
          </cell>
        </row>
        <row r="436">
          <cell r="B436">
            <v>22</v>
          </cell>
          <cell r="C436" t="str">
            <v>ХМЕЛЬНИЦЬКА ОБЛАСТЬ</v>
          </cell>
          <cell r="D436">
            <v>8597049</v>
          </cell>
          <cell r="E436" t="str">
            <v>ВIДДIЛ ДЕРЖАВНОЇ СЛУЖБИ ОХОРОНИ ПРИ УМВС УКРАЇНИ В ХМЕЛЬНИЦЬКIЙ ОБЛАСТI</v>
          </cell>
          <cell r="F436">
            <v>2455.5349999999999</v>
          </cell>
          <cell r="G436">
            <v>2449.3979800000002</v>
          </cell>
          <cell r="H436">
            <v>2888.85221</v>
          </cell>
          <cell r="I436">
            <v>3157.7383500000001</v>
          </cell>
          <cell r="J436">
            <v>708.34037000000001</v>
          </cell>
          <cell r="K436">
            <v>0</v>
          </cell>
          <cell r="L436">
            <v>0</v>
          </cell>
          <cell r="M436">
            <v>272.55121000000003</v>
          </cell>
          <cell r="N436">
            <v>268.88646</v>
          </cell>
        </row>
        <row r="437">
          <cell r="B437">
            <v>22</v>
          </cell>
          <cell r="C437" t="str">
            <v>ХМЕЛЬНИЦЬКА ОБЛАСТЬ</v>
          </cell>
          <cell r="D437">
            <v>1883177</v>
          </cell>
          <cell r="E437" t="str">
            <v>ТОВАРИСТВО З ОБМЕЖЕНОЮ ВIДПОВIДАЛЬНIСТЮ "ХМЕЛЬНИЦЬКА УНIВЕРСАЛЬНА КОМПАНIЯ"</v>
          </cell>
          <cell r="F437">
            <v>1097.13111</v>
          </cell>
          <cell r="G437">
            <v>1097.1714899999999</v>
          </cell>
          <cell r="H437">
            <v>2972.4578999999999</v>
          </cell>
          <cell r="I437">
            <v>2999.37345</v>
          </cell>
          <cell r="J437">
            <v>1902.2019600000001</v>
          </cell>
          <cell r="K437">
            <v>0</v>
          </cell>
          <cell r="L437">
            <v>-6.0560000000000003E-2</v>
          </cell>
          <cell r="M437">
            <v>28.605720000000002</v>
          </cell>
          <cell r="N437">
            <v>26.854189999999999</v>
          </cell>
        </row>
        <row r="438">
          <cell r="B438">
            <v>22</v>
          </cell>
          <cell r="C438" t="str">
            <v>ХМЕЛЬНИЦЬКА ОБЛАСТЬ</v>
          </cell>
          <cell r="D438">
            <v>3356128</v>
          </cell>
          <cell r="E438" t="str">
            <v>ХМЕЛЬНИЦЬКЕ МIСЬКЕ КОМУНАЛЬНЕ ПIДПРИЄМСТВО "ХМЕЛЬНИЦЬКВОДОКАНАЛ"</v>
          </cell>
          <cell r="F438">
            <v>3233.1280900000002</v>
          </cell>
          <cell r="G438">
            <v>3209.2849099999999</v>
          </cell>
          <cell r="H438">
            <v>2554.2888699999999</v>
          </cell>
          <cell r="I438">
            <v>2849.5708500000001</v>
          </cell>
          <cell r="J438">
            <v>-359.71406000000002</v>
          </cell>
          <cell r="K438">
            <v>0</v>
          </cell>
          <cell r="L438">
            <v>0</v>
          </cell>
          <cell r="M438">
            <v>305.63026000000002</v>
          </cell>
          <cell r="N438">
            <v>295.27078</v>
          </cell>
        </row>
        <row r="439">
          <cell r="B439">
            <v>22</v>
          </cell>
          <cell r="C439" t="str">
            <v>ХМЕЛЬНИЦЬКА ОБЛАСТЬ</v>
          </cell>
          <cell r="D439">
            <v>5518871</v>
          </cell>
          <cell r="E439" t="str">
            <v>ВIДКРИТЕ АКЦIОНЕРНЕ ТОВАРИСТВО "ХМЕЛЬНИЦЬКИЙ ЗАВОД БУДIВЕЛЬНИХ МАТЕРIАЛIВ"</v>
          </cell>
          <cell r="F439">
            <v>1300.8536300000001</v>
          </cell>
          <cell r="G439">
            <v>1344.1248900000001</v>
          </cell>
          <cell r="H439">
            <v>2346.6634199999999</v>
          </cell>
          <cell r="I439">
            <v>2538.17425</v>
          </cell>
          <cell r="J439">
            <v>1194.04936</v>
          </cell>
          <cell r="K439">
            <v>0</v>
          </cell>
          <cell r="L439">
            <v>0</v>
          </cell>
          <cell r="M439">
            <v>276.13718999999998</v>
          </cell>
          <cell r="N439">
            <v>191.51083</v>
          </cell>
        </row>
        <row r="440">
          <cell r="B440">
            <v>22</v>
          </cell>
          <cell r="C440" t="str">
            <v>ХМЕЛЬНИЦЬКА ОБЛАСТЬ</v>
          </cell>
          <cell r="D440">
            <v>5395078</v>
          </cell>
          <cell r="E440" t="str">
            <v>ХМЕЛЬНИЦЬКА ФIЛIЯ ЗАКРИТОГО АКЦIОНЕРНОГО ТОВАРИСТВА "УКРАЇНСЬКИЙ МОБIЛЬНИЙ ЗВ"ЯЗОК"</v>
          </cell>
          <cell r="F440">
            <v>2956.6</v>
          </cell>
          <cell r="G440">
            <v>2956.6149999999998</v>
          </cell>
          <cell r="H440">
            <v>2418.212</v>
          </cell>
          <cell r="I440">
            <v>2418.212</v>
          </cell>
          <cell r="J440">
            <v>-538.40300000000002</v>
          </cell>
          <cell r="K440">
            <v>0</v>
          </cell>
          <cell r="L440">
            <v>0</v>
          </cell>
          <cell r="M440">
            <v>0.17613000000000001</v>
          </cell>
          <cell r="N440">
            <v>0</v>
          </cell>
        </row>
        <row r="441">
          <cell r="B441">
            <v>22</v>
          </cell>
          <cell r="C441" t="str">
            <v>ХМЕЛЬНИЦЬКА ОБЛАСТЬ</v>
          </cell>
          <cell r="D441">
            <v>21336282</v>
          </cell>
          <cell r="E441" t="str">
            <v>ОРЕНДНЕ ПIДПРИЄМСТВО "ЗАХIДНА КОТЕЛЬНА"</v>
          </cell>
          <cell r="F441">
            <v>1631.76686</v>
          </cell>
          <cell r="G441">
            <v>1639.3703800000001</v>
          </cell>
          <cell r="H441">
            <v>2249.7699400000001</v>
          </cell>
          <cell r="I441">
            <v>2276.8849399999999</v>
          </cell>
          <cell r="J441">
            <v>637.51455999999996</v>
          </cell>
          <cell r="K441">
            <v>0</v>
          </cell>
          <cell r="L441">
            <v>0</v>
          </cell>
          <cell r="M441">
            <v>24.891539999999999</v>
          </cell>
          <cell r="N441">
            <v>17.28762</v>
          </cell>
        </row>
        <row r="442">
          <cell r="B442">
            <v>23</v>
          </cell>
          <cell r="C442" t="str">
            <v>ЧЕРКАСЬКА ОБЛАСТЬ</v>
          </cell>
          <cell r="D442">
            <v>20035957</v>
          </cell>
          <cell r="E442" t="str">
            <v>ЗАКРИТЕ АКЦIОНЕРНЕ ТОВАРИСТВО "ГАЛЛАХЕР УКРАЇНА"</v>
          </cell>
          <cell r="F442">
            <v>279472.967</v>
          </cell>
          <cell r="G442">
            <v>279892.39199999999</v>
          </cell>
          <cell r="H442">
            <v>325117.29599999997</v>
          </cell>
          <cell r="I442">
            <v>326250.505</v>
          </cell>
          <cell r="J442">
            <v>46358.112999999998</v>
          </cell>
          <cell r="K442">
            <v>0</v>
          </cell>
          <cell r="L442">
            <v>0</v>
          </cell>
          <cell r="M442">
            <v>754.06093999999996</v>
          </cell>
          <cell r="N442">
            <v>379.86117999999999</v>
          </cell>
        </row>
        <row r="443">
          <cell r="B443">
            <v>23</v>
          </cell>
          <cell r="C443" t="str">
            <v>ЧЕРКАСЬКА ОБЛАСТЬ</v>
          </cell>
          <cell r="D443">
            <v>31082518</v>
          </cell>
          <cell r="E443" t="str">
            <v>ТОВАРИСТВО З ОБМЕЖЕНОЮ ВIДПОВIДАЛЬНIСТЮ ЗОЛОТОНIСЬКИЙ ЛIКЕРО-ГОРIЛЧАНИЙ ЗАВОД "ЗЛАТОГОР"</v>
          </cell>
          <cell r="F443">
            <v>105904.258</v>
          </cell>
          <cell r="G443">
            <v>121731.228</v>
          </cell>
          <cell r="H443">
            <v>133188.19099999999</v>
          </cell>
          <cell r="I443">
            <v>151085.158</v>
          </cell>
          <cell r="J443">
            <v>29353.929800000002</v>
          </cell>
          <cell r="K443">
            <v>0</v>
          </cell>
          <cell r="L443">
            <v>0</v>
          </cell>
          <cell r="M443">
            <v>37706.7408</v>
          </cell>
          <cell r="N443">
            <v>17211.366099999999</v>
          </cell>
        </row>
        <row r="444">
          <cell r="B444">
            <v>23</v>
          </cell>
          <cell r="C444" t="str">
            <v>ЧЕРКАСЬКА ОБЛАСТЬ</v>
          </cell>
          <cell r="D444">
            <v>32718137</v>
          </cell>
          <cell r="E444" t="str">
            <v>ТОВАРИСТВО З ОБМЕЖЕНОЮ ВIДПОВIДАЛЬНIСТЮ "НАЦIОНАЛЬНА ГОРIЛЧАНА КОМПАНIЯ"</v>
          </cell>
          <cell r="F444">
            <v>-4861.0933000000005</v>
          </cell>
          <cell r="G444">
            <v>5814.8045099999999</v>
          </cell>
          <cell r="H444">
            <v>54420.318299999999</v>
          </cell>
          <cell r="I444">
            <v>86584.943700000003</v>
          </cell>
          <cell r="J444">
            <v>80770.139200000005</v>
          </cell>
          <cell r="K444">
            <v>0</v>
          </cell>
          <cell r="L444">
            <v>0</v>
          </cell>
          <cell r="M444">
            <v>42356.867299999998</v>
          </cell>
          <cell r="N444">
            <v>31680.964499999998</v>
          </cell>
        </row>
        <row r="445">
          <cell r="B445">
            <v>23</v>
          </cell>
          <cell r="C445" t="str">
            <v>ЧЕРКАСЬКА ОБЛАСТЬ</v>
          </cell>
          <cell r="D445">
            <v>32480414</v>
          </cell>
          <cell r="E445" t="str">
            <v>ТОВАРИСТВО З ОБМЕЖЕНОЮ ВIДПОВIДАЛЬНIСТЮ "ХЛIБНА НИВА"</v>
          </cell>
          <cell r="F445">
            <v>17389.708500000001</v>
          </cell>
          <cell r="G445">
            <v>20601.088199999998</v>
          </cell>
          <cell r="H445">
            <v>37809.367400000003</v>
          </cell>
          <cell r="I445">
            <v>45296.354800000001</v>
          </cell>
          <cell r="J445">
            <v>24695.266599999999</v>
          </cell>
          <cell r="K445">
            <v>0</v>
          </cell>
          <cell r="L445">
            <v>0</v>
          </cell>
          <cell r="M445">
            <v>10420.048500000001</v>
          </cell>
          <cell r="N445">
            <v>6978.6338400000004</v>
          </cell>
        </row>
        <row r="446">
          <cell r="B446">
            <v>23</v>
          </cell>
          <cell r="C446" t="str">
            <v>ЧЕРКАСЬКА ОБЛАСТЬ</v>
          </cell>
          <cell r="D446">
            <v>14216689</v>
          </cell>
          <cell r="E446" t="str">
            <v>ДЕРЖАВНЕ ПIДПРИЄМСТВО УМАНСЬКИЙ ЛIКЕРО-ГОРIЛЧАНИЙ ЗАВОД</v>
          </cell>
          <cell r="F446">
            <v>1350.99244</v>
          </cell>
          <cell r="G446">
            <v>5197.82</v>
          </cell>
          <cell r="H446">
            <v>37837.155899999998</v>
          </cell>
          <cell r="I446">
            <v>40985.612399999998</v>
          </cell>
          <cell r="J446">
            <v>35787.792399999998</v>
          </cell>
          <cell r="K446">
            <v>0</v>
          </cell>
          <cell r="L446">
            <v>-4496.2357000000002</v>
          </cell>
          <cell r="M446">
            <v>5148.3581400000003</v>
          </cell>
          <cell r="N446">
            <v>5148.3535700000002</v>
          </cell>
        </row>
        <row r="447">
          <cell r="B447">
            <v>23</v>
          </cell>
          <cell r="C447" t="str">
            <v>ЧЕРКАСЬКА ОБЛАСТЬ</v>
          </cell>
          <cell r="D447">
            <v>22800735</v>
          </cell>
          <cell r="E447" t="str">
            <v>ВIДКРИТЕ АКЦIОНЕРНЕ ТОВАРИСТВО "ЧЕРКАСИОБЛЕНЕРГО"</v>
          </cell>
          <cell r="F447">
            <v>23184.045399999999</v>
          </cell>
          <cell r="G447">
            <v>23233.274600000001</v>
          </cell>
          <cell r="H447">
            <v>35261.205900000001</v>
          </cell>
          <cell r="I447">
            <v>38291.324800000002</v>
          </cell>
          <cell r="J447">
            <v>15058.050300000001</v>
          </cell>
          <cell r="K447">
            <v>0</v>
          </cell>
          <cell r="L447">
            <v>0</v>
          </cell>
          <cell r="M447">
            <v>2942.7097100000001</v>
          </cell>
          <cell r="N447">
            <v>2938.7129199999999</v>
          </cell>
        </row>
        <row r="448">
          <cell r="B448">
            <v>23</v>
          </cell>
          <cell r="C448" t="str">
            <v>ЧЕРКАСЬКА ОБЛАСТЬ</v>
          </cell>
          <cell r="D448">
            <v>2469333</v>
          </cell>
          <cell r="E448" t="str">
            <v>УКРАЇНСЬКО - НIМЕЦЬКЕ ЗАКРИТЕ АКЦIОНЕРНЕ ТОВАРИСТВО "ГРАФIЯ УКРАЇНА"</v>
          </cell>
          <cell r="F448">
            <v>42979.076800000003</v>
          </cell>
          <cell r="G448">
            <v>42963.167999999998</v>
          </cell>
          <cell r="H448">
            <v>35098.869400000003</v>
          </cell>
          <cell r="I448">
            <v>35090.351300000002</v>
          </cell>
          <cell r="J448">
            <v>-7872.8167000000003</v>
          </cell>
          <cell r="K448">
            <v>0</v>
          </cell>
          <cell r="L448">
            <v>0</v>
          </cell>
          <cell r="M448">
            <v>3.0020899999999999</v>
          </cell>
          <cell r="N448">
            <v>-8.6640999999999995</v>
          </cell>
        </row>
        <row r="449">
          <cell r="B449">
            <v>23</v>
          </cell>
          <cell r="C449" t="str">
            <v>ЧЕРКАСЬКА ОБЛАСТЬ</v>
          </cell>
          <cell r="D449">
            <v>31803687</v>
          </cell>
          <cell r="E449" t="str">
            <v>ТОВАРИСТВО З ОБМЕЖЕНОЮ ВIДПОВIДАЛЬНIСТЮ "ЩЕДРИЙ ХУТIР"</v>
          </cell>
          <cell r="F449">
            <v>55567.643900000003</v>
          </cell>
          <cell r="G449">
            <v>60362.542500000003</v>
          </cell>
          <cell r="H449">
            <v>29798.429499999998</v>
          </cell>
          <cell r="I449">
            <v>21826.205999999998</v>
          </cell>
          <cell r="J449">
            <v>-38536.336000000003</v>
          </cell>
          <cell r="K449">
            <v>0</v>
          </cell>
          <cell r="L449">
            <v>0</v>
          </cell>
          <cell r="M449">
            <v>16.798870000000001</v>
          </cell>
          <cell r="N449">
            <v>-7972.2235000000001</v>
          </cell>
        </row>
        <row r="450">
          <cell r="B450">
            <v>23</v>
          </cell>
          <cell r="C450" t="str">
            <v>ЧЕРКАСЬКА ОБЛАСТЬ</v>
          </cell>
          <cell r="D450">
            <v>3361402</v>
          </cell>
          <cell r="E450" t="str">
            <v>ВIДКРИТЕ АКЦIОНЕРНЕ ТОВАРИСТВО ПО ГАЗОПОСТАЧАННЮ ТА ГАЗИФIКАЦIЇ "ЧЕРКАСИГАЗ"</v>
          </cell>
          <cell r="F450">
            <v>13078.8393</v>
          </cell>
          <cell r="G450">
            <v>13126.355299999999</v>
          </cell>
          <cell r="H450">
            <v>12926.5591</v>
          </cell>
          <cell r="I450">
            <v>15209.9529</v>
          </cell>
          <cell r="J450">
            <v>2083.5975600000002</v>
          </cell>
          <cell r="K450">
            <v>0</v>
          </cell>
          <cell r="L450">
            <v>-2.7598099999999999</v>
          </cell>
          <cell r="M450">
            <v>2231.3598499999998</v>
          </cell>
          <cell r="N450">
            <v>2211.4683500000001</v>
          </cell>
        </row>
        <row r="451">
          <cell r="B451">
            <v>23</v>
          </cell>
          <cell r="C451" t="str">
            <v>ЧЕРКАСЬКА ОБЛАСТЬ</v>
          </cell>
          <cell r="D451">
            <v>4694614</v>
          </cell>
          <cell r="E451" t="str">
            <v>УПРАВЛIННЯ МАГIСТРАЛЬНИХ ГАЗОПРОВОДIВ "ЧЕРКАСИТРАНСГАЗ" ДОЧIРНЬОЇ КОМПАНIЇ "УКРТРАНСГАЗ" НАЦIОНАЛЬНОЇ АКЦIОНЕРНОЇ КОМПАНIЇ "НАФТОГАЗ УКРАЇНИ"</v>
          </cell>
          <cell r="F451">
            <v>2139.18219</v>
          </cell>
          <cell r="G451">
            <v>2141.6650300000001</v>
          </cell>
          <cell r="H451">
            <v>11110.253199999999</v>
          </cell>
          <cell r="I451">
            <v>11110.65</v>
          </cell>
          <cell r="J451">
            <v>8968.9849699999995</v>
          </cell>
          <cell r="K451">
            <v>0</v>
          </cell>
          <cell r="L451">
            <v>0</v>
          </cell>
          <cell r="M451">
            <v>3.2977099999999999</v>
          </cell>
          <cell r="N451">
            <v>0.39683000000000002</v>
          </cell>
        </row>
        <row r="452">
          <cell r="B452">
            <v>23</v>
          </cell>
          <cell r="C452" t="str">
            <v>ЧЕРКАСЬКА ОБЛАСТЬ</v>
          </cell>
          <cell r="D452">
            <v>31407113</v>
          </cell>
          <cell r="E452" t="str">
            <v>ТОВАРИСТВО З ОБМЕЖЕНОЮ ВIДПОВIДАЛЬНIСТЮ З IНОЗЕМНИМИ IНВЕСТИЦIЯМИ "ЛIГГЕТТ-ДУКАТ (УКРАЇНА) ЛIМIТЕД"</v>
          </cell>
          <cell r="F452">
            <v>2243.79558</v>
          </cell>
          <cell r="G452">
            <v>2425.2849099999999</v>
          </cell>
          <cell r="H452">
            <v>10008.039699999999</v>
          </cell>
          <cell r="I452">
            <v>10015.6713</v>
          </cell>
          <cell r="J452">
            <v>7590.3864000000003</v>
          </cell>
          <cell r="K452">
            <v>0</v>
          </cell>
          <cell r="L452">
            <v>0</v>
          </cell>
          <cell r="M452">
            <v>3.4341900000000001</v>
          </cell>
          <cell r="N452">
            <v>-126.34469</v>
          </cell>
        </row>
        <row r="453">
          <cell r="B453">
            <v>23</v>
          </cell>
          <cell r="C453" t="str">
            <v>ЧЕРКАСЬКА ОБЛАСТЬ</v>
          </cell>
          <cell r="D453">
            <v>5765888</v>
          </cell>
          <cell r="E453" t="str">
            <v>ВIДКРИТЕ АКЦIОНЕРНЕ ТОВАРИСТВО "УМАНЬФЕРММАШ"</v>
          </cell>
          <cell r="F453">
            <v>7245.1067400000002</v>
          </cell>
          <cell r="G453">
            <v>7246.10095</v>
          </cell>
          <cell r="H453">
            <v>6176.3759499999996</v>
          </cell>
          <cell r="I453">
            <v>9656.1372100000008</v>
          </cell>
          <cell r="J453">
            <v>2410.0362599999999</v>
          </cell>
          <cell r="K453">
            <v>0</v>
          </cell>
          <cell r="L453">
            <v>0</v>
          </cell>
          <cell r="M453">
            <v>3483.7905700000001</v>
          </cell>
          <cell r="N453">
            <v>3479.76125</v>
          </cell>
        </row>
        <row r="454">
          <cell r="B454">
            <v>23</v>
          </cell>
          <cell r="C454" t="str">
            <v>ЧЕРКАСЬКА ОБЛАСТЬ</v>
          </cell>
          <cell r="D454">
            <v>31141625</v>
          </cell>
          <cell r="E454" t="str">
            <v>ДОЧIРНЄ ПIДПРИЄМСТВО "ЧЕРКАСЬКИЙ ОБЛАВТОДОР" ВIДКРИТОГО АКЦIОНЕРНОГО ТОВАРИСТВА "ДЕРЖАВНА АКЦIОНЕРНА КОМПАНIЯ "АВТОМОБIЛЬНI ДОРОГИ УКРАЇНИ"</v>
          </cell>
          <cell r="F454">
            <v>8591.2859700000008</v>
          </cell>
          <cell r="G454">
            <v>8636.2937199999997</v>
          </cell>
          <cell r="H454">
            <v>8300.5041000000001</v>
          </cell>
          <cell r="I454">
            <v>9058.1985000000004</v>
          </cell>
          <cell r="J454">
            <v>421.90478000000002</v>
          </cell>
          <cell r="K454">
            <v>0</v>
          </cell>
          <cell r="L454">
            <v>0</v>
          </cell>
          <cell r="M454">
            <v>707.27178000000004</v>
          </cell>
          <cell r="N454">
            <v>696.88241000000005</v>
          </cell>
        </row>
        <row r="455">
          <cell r="B455">
            <v>23</v>
          </cell>
          <cell r="C455" t="str">
            <v>ЧЕРКАСЬКА ОБЛАСТЬ</v>
          </cell>
          <cell r="D455">
            <v>204033</v>
          </cell>
          <cell r="E455" t="str">
            <v>ВIДКРИТЕ АКЦIОНЕРНЕ ТОВАРИСТВО "ЧЕРКАСЬКЕ ХIМВОЛОКНО"</v>
          </cell>
          <cell r="F455">
            <v>-4062.7631999999999</v>
          </cell>
          <cell r="G455">
            <v>-5746.5342000000001</v>
          </cell>
          <cell r="H455">
            <v>6847.0397400000002</v>
          </cell>
          <cell r="I455">
            <v>7468.1886299999996</v>
          </cell>
          <cell r="J455">
            <v>13214.7228</v>
          </cell>
          <cell r="K455">
            <v>0</v>
          </cell>
          <cell r="L455">
            <v>0</v>
          </cell>
          <cell r="M455">
            <v>461.75612000000001</v>
          </cell>
          <cell r="N455">
            <v>460.45566000000002</v>
          </cell>
        </row>
        <row r="456">
          <cell r="B456">
            <v>23</v>
          </cell>
          <cell r="C456" t="str">
            <v>ЧЕРКАСЬКА ОБЛАСТЬ</v>
          </cell>
          <cell r="D456">
            <v>5390419</v>
          </cell>
          <cell r="E456" t="str">
            <v>ВIДКРИТЕ АКЦIОНЕРНЕ ТОВАРИСТВО "ЧЕРКАСЬКИЙ АВТОБУС"</v>
          </cell>
          <cell r="F456">
            <v>-1788.2959000000001</v>
          </cell>
          <cell r="G456">
            <v>1125.4193399999999</v>
          </cell>
          <cell r="H456">
            <v>6880.6596300000001</v>
          </cell>
          <cell r="I456">
            <v>6736.0441499999997</v>
          </cell>
          <cell r="J456">
            <v>5610.6248100000003</v>
          </cell>
          <cell r="K456">
            <v>0</v>
          </cell>
          <cell r="L456">
            <v>0</v>
          </cell>
          <cell r="M456">
            <v>2783.9835899999998</v>
          </cell>
          <cell r="N456">
            <v>-151.33439000000001</v>
          </cell>
        </row>
        <row r="457">
          <cell r="B457">
            <v>23</v>
          </cell>
          <cell r="C457" t="str">
            <v>ЧЕРКАСЬКА ОБЛАСТЬ</v>
          </cell>
          <cell r="D457">
            <v>25207245</v>
          </cell>
          <cell r="E457" t="str">
            <v>ФIЛIЯ " КАНIВСЬКА ГЕС" ВIДКРИТОГО АКЦIОНЕРНОГО ТОВАРИСТВА "УКРГIДРОЕНЕРГО"</v>
          </cell>
          <cell r="F457">
            <v>6078.3653400000003</v>
          </cell>
          <cell r="G457">
            <v>6295.1016900000004</v>
          </cell>
          <cell r="H457">
            <v>6002.1690600000002</v>
          </cell>
          <cell r="I457">
            <v>5802.6021300000002</v>
          </cell>
          <cell r="J457">
            <v>-492.49955999999997</v>
          </cell>
          <cell r="K457">
            <v>0</v>
          </cell>
          <cell r="L457">
            <v>0</v>
          </cell>
          <cell r="M457">
            <v>4.0399799999999999</v>
          </cell>
          <cell r="N457">
            <v>-201.63398000000001</v>
          </cell>
        </row>
        <row r="458">
          <cell r="B458">
            <v>23</v>
          </cell>
          <cell r="C458" t="str">
            <v>ЧЕРКАСЬКА ОБЛАСТЬ</v>
          </cell>
          <cell r="D458">
            <v>2082522</v>
          </cell>
          <cell r="E458" t="str">
            <v>ТЕПЛОВИХ МЕРЕЖ "ЧЕРКАСИТЕПЛОКОМУНЕНЕРГО"</v>
          </cell>
          <cell r="F458">
            <v>3929.3258500000002</v>
          </cell>
          <cell r="G458">
            <v>3956.63114</v>
          </cell>
          <cell r="H458">
            <v>4503.2999499999996</v>
          </cell>
          <cell r="I458">
            <v>5076.9750800000002</v>
          </cell>
          <cell r="J458">
            <v>1120.34394</v>
          </cell>
          <cell r="K458">
            <v>0</v>
          </cell>
          <cell r="L458">
            <v>0</v>
          </cell>
          <cell r="M458">
            <v>538.06880999999998</v>
          </cell>
          <cell r="N458">
            <v>525.77953000000002</v>
          </cell>
        </row>
        <row r="459">
          <cell r="B459">
            <v>23</v>
          </cell>
          <cell r="C459" t="str">
            <v>ЧЕРКАСЬКА ОБЛАСТЬ</v>
          </cell>
          <cell r="D459">
            <v>205104</v>
          </cell>
          <cell r="E459" t="str">
            <v>ПIДПРИЄМСТВО "ЧЕРКАСЬКИЙ ДЕРЖАВНИЙ ЗАВОД ХIМIЧНИХ РЕАКТИВIВ"</v>
          </cell>
          <cell r="F459">
            <v>624.88306999999998</v>
          </cell>
          <cell r="G459">
            <v>244.91002</v>
          </cell>
          <cell r="H459">
            <v>4731.7427399999997</v>
          </cell>
          <cell r="I459">
            <v>4908.9484499999999</v>
          </cell>
          <cell r="J459">
            <v>4664.0384299999996</v>
          </cell>
          <cell r="K459">
            <v>0</v>
          </cell>
          <cell r="L459">
            <v>-163.10414</v>
          </cell>
          <cell r="M459">
            <v>2.6173799999999998</v>
          </cell>
          <cell r="N459">
            <v>2.61707</v>
          </cell>
        </row>
        <row r="460">
          <cell r="B460">
            <v>23</v>
          </cell>
          <cell r="C460" t="str">
            <v>ЧЕРКАСЬКА ОБЛАСТЬ</v>
          </cell>
          <cell r="D460">
            <v>31712600</v>
          </cell>
          <cell r="E460" t="str">
            <v>ТОВАРИСТВО З ОБМЕЖЕНОЮ ВIДПОВIДАЛЬНIСТЮ "ЧЕРКАСЬКИЙ ЛIКЕРО-ГОРIЛЧАНИЙ ЗАВОД"</v>
          </cell>
          <cell r="F460">
            <v>2670.3865500000002</v>
          </cell>
          <cell r="G460">
            <v>2789.6151300000001</v>
          </cell>
          <cell r="H460">
            <v>2792.6953800000001</v>
          </cell>
          <cell r="I460">
            <v>4085.8739399999999</v>
          </cell>
          <cell r="J460">
            <v>1296.25881</v>
          </cell>
          <cell r="K460">
            <v>0</v>
          </cell>
          <cell r="L460">
            <v>0</v>
          </cell>
          <cell r="M460">
            <v>794.47740999999996</v>
          </cell>
          <cell r="N460">
            <v>778.76837</v>
          </cell>
        </row>
        <row r="461">
          <cell r="B461">
            <v>23</v>
          </cell>
          <cell r="C461" t="str">
            <v>ЧЕРКАСЬКА ОБЛАСТЬ</v>
          </cell>
          <cell r="D461">
            <v>24358574</v>
          </cell>
          <cell r="E461" t="str">
            <v>ЧЕРКАСЬКА ФIЛIЯ ЗАТ "УКРАЇНСЬКИЙ МОБIЛЬНИЙ ЗВ'ЯЗОК"</v>
          </cell>
          <cell r="F461">
            <v>3881.38</v>
          </cell>
          <cell r="G461">
            <v>3881.3699200000001</v>
          </cell>
          <cell r="H461">
            <v>3407.9920000000002</v>
          </cell>
          <cell r="I461">
            <v>3407.9920000000002</v>
          </cell>
          <cell r="J461">
            <v>-473.37792000000002</v>
          </cell>
          <cell r="K461">
            <v>0</v>
          </cell>
          <cell r="L461">
            <v>0</v>
          </cell>
          <cell r="M461">
            <v>0</v>
          </cell>
          <cell r="N461">
            <v>0</v>
          </cell>
        </row>
        <row r="462">
          <cell r="B462">
            <v>24</v>
          </cell>
          <cell r="C462" t="str">
            <v>ЧЕРНIВЕЦЬКА ОБЛАСТЬ</v>
          </cell>
          <cell r="D462">
            <v>25082698</v>
          </cell>
          <cell r="E462" t="str">
            <v>ДЕПАРТАМЕНТ ЕКОНОМIКИ ЧЕРНIВЕЦЬКОЇ МIСЬКОЇ РАДИ</v>
          </cell>
          <cell r="F462">
            <v>8384.3250000000007</v>
          </cell>
          <cell r="G462">
            <v>8807.9970699999994</v>
          </cell>
          <cell r="H462">
            <v>16072.297</v>
          </cell>
          <cell r="I462">
            <v>16040.863300000001</v>
          </cell>
          <cell r="J462">
            <v>7232.8662299999996</v>
          </cell>
          <cell r="K462">
            <v>0</v>
          </cell>
          <cell r="L462">
            <v>0</v>
          </cell>
          <cell r="M462">
            <v>1634.37248</v>
          </cell>
          <cell r="N462">
            <v>628.56629999999996</v>
          </cell>
        </row>
        <row r="463">
          <cell r="B463">
            <v>24</v>
          </cell>
          <cell r="C463" t="str">
            <v>ЧЕРНIВЕЦЬКА ОБЛАСТЬ</v>
          </cell>
          <cell r="D463">
            <v>130760</v>
          </cell>
          <cell r="E463" t="str">
            <v>ВIДКРИТЕ АКЦIОНЕРНЕ ТОВАРИСТВО "ЕНЕРГОПОСТАЧАЛЬНА КОМПАНIЯ "ЧЕРНIВЦIОБЛЕНЕРГО"</v>
          </cell>
          <cell r="F463">
            <v>9965.1612999999998</v>
          </cell>
          <cell r="G463">
            <v>9347.1475499999997</v>
          </cell>
          <cell r="H463">
            <v>14561.6322</v>
          </cell>
          <cell r="I463">
            <v>15361.3081</v>
          </cell>
          <cell r="J463">
            <v>6014.1605200000004</v>
          </cell>
          <cell r="K463">
            <v>59.657060000000001</v>
          </cell>
          <cell r="L463">
            <v>59.657060000000001</v>
          </cell>
          <cell r="M463">
            <v>1034.8524</v>
          </cell>
          <cell r="N463">
            <v>780.59398999999996</v>
          </cell>
        </row>
        <row r="464">
          <cell r="B464">
            <v>24</v>
          </cell>
          <cell r="C464" t="str">
            <v>ЧЕРНIВЕЦЬКА ОБЛАСТЬ</v>
          </cell>
          <cell r="D464">
            <v>34396068</v>
          </cell>
          <cell r="E464" t="str">
            <v>ТОВАРИСТВО З ОБМЕЖЕНОЮ ВIДПОВIДАЛЬНIСТЮ "ЗЛАТОГОР" ЛУЖАНСЬКИЙ ЛIКЕРО-ГОРIЛЧАНИЙ ЗАВОД"</v>
          </cell>
          <cell r="F464">
            <v>0</v>
          </cell>
          <cell r="G464">
            <v>0</v>
          </cell>
          <cell r="H464">
            <v>4380.6000000000004</v>
          </cell>
          <cell r="I464">
            <v>11273.4624</v>
          </cell>
          <cell r="J464">
            <v>11273.4624</v>
          </cell>
          <cell r="K464">
            <v>0</v>
          </cell>
          <cell r="L464">
            <v>0</v>
          </cell>
          <cell r="M464">
            <v>6642.8610699999999</v>
          </cell>
          <cell r="N464">
            <v>6642.8610699999999</v>
          </cell>
        </row>
        <row r="465">
          <cell r="B465">
            <v>24</v>
          </cell>
          <cell r="C465" t="str">
            <v>ЧЕРНIВЕЦЬКА ОБЛАСТЬ</v>
          </cell>
          <cell r="D465">
            <v>22845873</v>
          </cell>
          <cell r="E465" t="str">
            <v>ЧЕРНIВЕЦЬКА ФIЛIЯ ДОЧIРНЬОЇ КОМПАНIЇ "ГАЗ УКРАЇНИ" НАЦIОНАЛЬНОЇ АКЦIОНЕРНОЇ КОМПАНIЇ "НАФТОГАЗ УКРАЇНИ"</v>
          </cell>
          <cell r="F465">
            <v>1842.2545700000001</v>
          </cell>
          <cell r="G465">
            <v>1794.3452299999999</v>
          </cell>
          <cell r="H465">
            <v>3763.5781499999998</v>
          </cell>
          <cell r="I465">
            <v>4224.6658399999997</v>
          </cell>
          <cell r="J465">
            <v>2430.3206100000002</v>
          </cell>
          <cell r="K465">
            <v>0</v>
          </cell>
          <cell r="L465">
            <v>0</v>
          </cell>
          <cell r="M465">
            <v>523.84969999999998</v>
          </cell>
          <cell r="N465">
            <v>461.08769000000001</v>
          </cell>
        </row>
        <row r="466">
          <cell r="B466">
            <v>24</v>
          </cell>
          <cell r="C466" t="str">
            <v>ЧЕРНIВЕЦЬКА ОБЛАСТЬ</v>
          </cell>
          <cell r="D466">
            <v>3361780</v>
          </cell>
          <cell r="E466" t="str">
            <v>ДЕРЖАВНЕ КОМУНАЛЬНЕ ПIДПРИЄМСТВО "ЧЕРНIВЦIВОДОКАНАЛ"</v>
          </cell>
          <cell r="F466">
            <v>1922.8754799999999</v>
          </cell>
          <cell r="G466">
            <v>3467.2079100000001</v>
          </cell>
          <cell r="H466">
            <v>747.80339000000004</v>
          </cell>
          <cell r="I466">
            <v>4092.1873500000002</v>
          </cell>
          <cell r="J466">
            <v>624.97943999999995</v>
          </cell>
          <cell r="K466">
            <v>1140.7076</v>
          </cell>
          <cell r="L466">
            <v>-2708.4110000000001</v>
          </cell>
          <cell r="M466">
            <v>3.9653299999999998</v>
          </cell>
          <cell r="N466">
            <v>2.9312999999999998</v>
          </cell>
        </row>
        <row r="467">
          <cell r="B467">
            <v>24</v>
          </cell>
          <cell r="C467" t="str">
            <v>ЧЕРНIВЕЦЬКА ОБЛАСТЬ</v>
          </cell>
          <cell r="D467">
            <v>21434932</v>
          </cell>
          <cell r="E467" t="str">
            <v>ЧЕРНIВЕЦЬКА ФIЛIЯ ЗАТ "УКРАЇНСЬКИЙ МОБIЛЬНИЙ ЗВ'ЯЗОК"</v>
          </cell>
          <cell r="F467">
            <v>3957.51</v>
          </cell>
          <cell r="G467">
            <v>3957.51</v>
          </cell>
          <cell r="H467">
            <v>3948.375</v>
          </cell>
          <cell r="I467">
            <v>3948.375</v>
          </cell>
          <cell r="J467">
            <v>-9.1349999999999998</v>
          </cell>
          <cell r="K467">
            <v>0</v>
          </cell>
          <cell r="L467">
            <v>0</v>
          </cell>
          <cell r="M467">
            <v>7.2749999999999995E-2</v>
          </cell>
          <cell r="N467">
            <v>0</v>
          </cell>
        </row>
        <row r="468">
          <cell r="B468">
            <v>24</v>
          </cell>
          <cell r="C468" t="str">
            <v>ЧЕРНIВЕЦЬКА ОБЛАСТЬ</v>
          </cell>
          <cell r="D468">
            <v>14262749</v>
          </cell>
          <cell r="E468" t="str">
            <v>ЗАКРИТЕ АКЦIОНЕРНЕ ТОВАРИСТВО "ТРАНСМОСТ "</v>
          </cell>
          <cell r="F468">
            <v>1030.84907</v>
          </cell>
          <cell r="G468">
            <v>2572.2542400000002</v>
          </cell>
          <cell r="H468">
            <v>4918.9417100000001</v>
          </cell>
          <cell r="I468">
            <v>3875.1493999999998</v>
          </cell>
          <cell r="J468">
            <v>1302.89516</v>
          </cell>
          <cell r="K468">
            <v>0</v>
          </cell>
          <cell r="L468">
            <v>0</v>
          </cell>
          <cell r="M468">
            <v>520.10009000000002</v>
          </cell>
          <cell r="N468">
            <v>-1043.7923000000001</v>
          </cell>
        </row>
        <row r="469">
          <cell r="B469">
            <v>24</v>
          </cell>
          <cell r="C469" t="str">
            <v>ЧЕРНIВЕЦЬКА ОБЛАСТЬ</v>
          </cell>
          <cell r="D469">
            <v>22836526</v>
          </cell>
          <cell r="E469" t="str">
            <v>ТОВАРИСТВО З ОБМЕЖЕНОЮ ВIДПОВIДАЛЬНIСТЮ ВИРОБНИЧО-КОМЕРЦIЙНЕ ТОВАРИСТВО "АРГО"</v>
          </cell>
          <cell r="F469">
            <v>2652.1979900000001</v>
          </cell>
          <cell r="G469">
            <v>4941.6566700000003</v>
          </cell>
          <cell r="H469">
            <v>2886.45253</v>
          </cell>
          <cell r="I469">
            <v>3633.6375499999999</v>
          </cell>
          <cell r="J469">
            <v>-1308.0191</v>
          </cell>
          <cell r="K469">
            <v>0</v>
          </cell>
          <cell r="L469">
            <v>0</v>
          </cell>
          <cell r="M469">
            <v>5196.7836900000002</v>
          </cell>
          <cell r="N469">
            <v>-399.03823999999997</v>
          </cell>
        </row>
        <row r="470">
          <cell r="B470">
            <v>24</v>
          </cell>
          <cell r="C470" t="str">
            <v>ЧЕРНIВЕЦЬКА ОБЛАСТЬ</v>
          </cell>
          <cell r="D470">
            <v>5508177</v>
          </cell>
          <cell r="E470" t="str">
            <v>ВIДКРИТЕ АКЦIОНЕРНЕ ТОВАРИСТВО "ЧЕРНIВЕЦЬКИЙ ЦЕГЕЛЬНИЙ ЗАВОД № 3"</v>
          </cell>
          <cell r="F470">
            <v>2089.78656</v>
          </cell>
          <cell r="G470">
            <v>3246.2359999999999</v>
          </cell>
          <cell r="H470">
            <v>4538.1342699999996</v>
          </cell>
          <cell r="I470">
            <v>3474.91977</v>
          </cell>
          <cell r="J470">
            <v>228.68377000000001</v>
          </cell>
          <cell r="K470">
            <v>0</v>
          </cell>
          <cell r="L470">
            <v>0</v>
          </cell>
          <cell r="M470">
            <v>588.88991999999996</v>
          </cell>
          <cell r="N470">
            <v>-903.21450000000004</v>
          </cell>
        </row>
        <row r="471">
          <cell r="B471">
            <v>24</v>
          </cell>
          <cell r="C471" t="str">
            <v>ЧЕРНIВЕЦЬКА ОБЛАСТЬ</v>
          </cell>
          <cell r="D471">
            <v>22849693</v>
          </cell>
          <cell r="E471" t="str">
            <v>КОМУНАЛЬНЕ ПIДПРИЄМСТВО МIСЬКИЙ ТОРГОВИЙ КОМПЛЕКС "КАЛИНIВСЬКИЙ РИНОК"</v>
          </cell>
          <cell r="F471">
            <v>2828.9444600000002</v>
          </cell>
          <cell r="G471">
            <v>2442.1149999999998</v>
          </cell>
          <cell r="H471">
            <v>3270.3362999999999</v>
          </cell>
          <cell r="I471">
            <v>3390.8724000000002</v>
          </cell>
          <cell r="J471">
            <v>948.75739999999996</v>
          </cell>
          <cell r="K471">
            <v>0</v>
          </cell>
          <cell r="L471">
            <v>0</v>
          </cell>
          <cell r="M471">
            <v>431.22030999999998</v>
          </cell>
          <cell r="N471">
            <v>420.53609999999998</v>
          </cell>
        </row>
        <row r="472">
          <cell r="B472">
            <v>24</v>
          </cell>
          <cell r="C472" t="str">
            <v>ЧЕРНIВЕЦЬКА ОБЛАСТЬ</v>
          </cell>
          <cell r="D472">
            <v>30208421</v>
          </cell>
          <cell r="E472" t="str">
            <v>ТОВАРИСТВО З ОБМЕЖЕНОЮ ВIДПОВIДАЛЬНIСТЮ "РОМА"</v>
          </cell>
          <cell r="F472">
            <v>2231.5182300000001</v>
          </cell>
          <cell r="G472">
            <v>2584.4652099999998</v>
          </cell>
          <cell r="H472">
            <v>2687.31846</v>
          </cell>
          <cell r="I472">
            <v>3098.8471199999999</v>
          </cell>
          <cell r="J472">
            <v>514.38190999999995</v>
          </cell>
          <cell r="K472">
            <v>0</v>
          </cell>
          <cell r="L472">
            <v>0</v>
          </cell>
          <cell r="M472">
            <v>211.85239999999999</v>
          </cell>
          <cell r="N472">
            <v>161.38847999999999</v>
          </cell>
        </row>
        <row r="473">
          <cell r="B473">
            <v>24</v>
          </cell>
          <cell r="C473" t="str">
            <v>ЧЕРНIВЕЦЬКА ОБЛАСТЬ</v>
          </cell>
          <cell r="D473">
            <v>14257808</v>
          </cell>
          <cell r="E473" t="str">
            <v>ПРИВАТНЕ ПIДПРИЄМСТВО "КОЛОС"</v>
          </cell>
          <cell r="F473">
            <v>1394.90509</v>
          </cell>
          <cell r="G473">
            <v>1425.9206200000001</v>
          </cell>
          <cell r="H473">
            <v>2640.4659900000001</v>
          </cell>
          <cell r="I473">
            <v>2701.61931</v>
          </cell>
          <cell r="J473">
            <v>1275.6986899999999</v>
          </cell>
          <cell r="K473">
            <v>0</v>
          </cell>
          <cell r="L473">
            <v>0</v>
          </cell>
          <cell r="M473">
            <v>150.01609999999999</v>
          </cell>
          <cell r="N473">
            <v>61.152009999999997</v>
          </cell>
        </row>
        <row r="474">
          <cell r="B474">
            <v>24</v>
          </cell>
          <cell r="C474" t="str">
            <v>ЧЕРНIВЕЦЬКА ОБЛАСТЬ</v>
          </cell>
          <cell r="D474">
            <v>5431689</v>
          </cell>
          <cell r="E474" t="str">
            <v>ОБЛАСНЕ ДЕРЖАВНЕ КОМУНАЛЬНЕ ПIДПРИЄМСТВО "ЧЕРНIВЦIОБЛТЕПЛОМЕРЕЖА"</v>
          </cell>
          <cell r="F474">
            <v>2193.45921</v>
          </cell>
          <cell r="G474">
            <v>2151.2609400000001</v>
          </cell>
          <cell r="H474">
            <v>2584.7741500000002</v>
          </cell>
          <cell r="I474">
            <v>2621.8796299999999</v>
          </cell>
          <cell r="J474">
            <v>470.61869000000002</v>
          </cell>
          <cell r="K474">
            <v>0</v>
          </cell>
          <cell r="L474">
            <v>-34.788580000000003</v>
          </cell>
          <cell r="M474">
            <v>0</v>
          </cell>
          <cell r="N474">
            <v>-2.44258</v>
          </cell>
        </row>
        <row r="475">
          <cell r="B475">
            <v>24</v>
          </cell>
          <cell r="C475" t="str">
            <v>ЧЕРНIВЕЦЬКА ОБЛАСТЬ</v>
          </cell>
          <cell r="D475">
            <v>21438976</v>
          </cell>
          <cell r="E475" t="str">
            <v>ДЕРЖАВНЕ ПIДПРИЄМСТВО БЕРЕГОМЕТСЬКЕ ДЕРЖАВНЕ ЛIСОМИСЛИВСЬКЕ ГОСПОДАРСТВО</v>
          </cell>
          <cell r="F475">
            <v>2350.4519399999999</v>
          </cell>
          <cell r="G475">
            <v>2466.8040599999999</v>
          </cell>
          <cell r="H475">
            <v>2543.62444</v>
          </cell>
          <cell r="I475">
            <v>2497.7177799999999</v>
          </cell>
          <cell r="J475">
            <v>30.913720000000001</v>
          </cell>
          <cell r="K475">
            <v>0</v>
          </cell>
          <cell r="L475">
            <v>0</v>
          </cell>
          <cell r="M475">
            <v>72.046719999999993</v>
          </cell>
          <cell r="N475">
            <v>-47.811660000000003</v>
          </cell>
        </row>
        <row r="476">
          <cell r="B476">
            <v>24</v>
          </cell>
          <cell r="C476" t="str">
            <v>ЧЕРНIВЕЦЬКА ОБЛАСТЬ</v>
          </cell>
          <cell r="D476">
            <v>31963989</v>
          </cell>
          <cell r="E476" t="str">
            <v>ДОЧIРНЄ ПIДПРИЄМСТВО "ЧЕРНIВЕЦЬКИЙ ОБЛАВТОДОР" ВАТ "ДАК "АВТОМОБIЛЬНI ДОРОГИ УКРАЇНИ"</v>
          </cell>
          <cell r="F476">
            <v>1891.0069800000001</v>
          </cell>
          <cell r="G476">
            <v>1626.47</v>
          </cell>
          <cell r="H476">
            <v>2441.9055199999998</v>
          </cell>
          <cell r="I476">
            <v>2435.92128</v>
          </cell>
          <cell r="J476">
            <v>809.45128</v>
          </cell>
          <cell r="K476">
            <v>0</v>
          </cell>
          <cell r="L476">
            <v>0</v>
          </cell>
          <cell r="M476">
            <v>38.98789</v>
          </cell>
          <cell r="N476">
            <v>-8.8655500000000007</v>
          </cell>
        </row>
        <row r="477">
          <cell r="B477">
            <v>24</v>
          </cell>
          <cell r="C477" t="str">
            <v>ЧЕРНIВЕЦЬКА ОБЛАСТЬ</v>
          </cell>
          <cell r="D477">
            <v>23250627</v>
          </cell>
          <cell r="E477" t="str">
            <v>ТОВАРИСТВО З ОБМЕЖЕНОЮ ВIДПОВIДАЛЬНIСТЮ "ДЕФIС"</v>
          </cell>
          <cell r="F477">
            <v>1550.5737099999999</v>
          </cell>
          <cell r="G477">
            <v>1629.0257899999999</v>
          </cell>
          <cell r="H477">
            <v>1432.0325600000001</v>
          </cell>
          <cell r="I477">
            <v>1905.2969700000001</v>
          </cell>
          <cell r="J477">
            <v>276.27118000000002</v>
          </cell>
          <cell r="K477">
            <v>0</v>
          </cell>
          <cell r="L477">
            <v>0</v>
          </cell>
          <cell r="M477">
            <v>105.26606</v>
          </cell>
          <cell r="N477">
            <v>98.058710000000005</v>
          </cell>
        </row>
        <row r="478">
          <cell r="B478">
            <v>24</v>
          </cell>
          <cell r="C478" t="str">
            <v>ЧЕРНIВЕЦЬКА ОБЛАСТЬ</v>
          </cell>
          <cell r="D478">
            <v>30045061</v>
          </cell>
          <cell r="E478" t="str">
            <v>ТОВАРИСТВО З ОБМЕЖЕНОЮ ВIДПОВIДАЛЬНIСТЮ "МАШЗАВОД"</v>
          </cell>
          <cell r="F478">
            <v>4450.0643600000003</v>
          </cell>
          <cell r="G478">
            <v>3192.0785599999999</v>
          </cell>
          <cell r="H478">
            <v>1402.1619800000001</v>
          </cell>
          <cell r="I478">
            <v>1772.77961</v>
          </cell>
          <cell r="J478">
            <v>-1419.299</v>
          </cell>
          <cell r="K478">
            <v>0</v>
          </cell>
          <cell r="L478">
            <v>0</v>
          </cell>
          <cell r="M478">
            <v>484.79694000000001</v>
          </cell>
          <cell r="N478">
            <v>369.35118999999997</v>
          </cell>
        </row>
        <row r="479">
          <cell r="B479">
            <v>24</v>
          </cell>
          <cell r="C479" t="str">
            <v>ЧЕРНIВЕЦЬКА ОБЛАСТЬ</v>
          </cell>
          <cell r="D479">
            <v>21440625</v>
          </cell>
          <cell r="E479" t="str">
            <v>ДЕРЖАВНЕ ЛIСОГОСПОДАРСЬКЕ ПIДПРИЄМСТВО "ДЕРЖЛIСГОСП"</v>
          </cell>
          <cell r="F479">
            <v>1513.6142500000001</v>
          </cell>
          <cell r="G479">
            <v>1473.0481600000001</v>
          </cell>
          <cell r="H479">
            <v>1765.8849600000001</v>
          </cell>
          <cell r="I479">
            <v>1771.96522</v>
          </cell>
          <cell r="J479">
            <v>298.91705999999999</v>
          </cell>
          <cell r="K479">
            <v>0</v>
          </cell>
          <cell r="L479">
            <v>0</v>
          </cell>
          <cell r="M479">
            <v>5.7297099999999999</v>
          </cell>
          <cell r="N479">
            <v>5.5997899999999996</v>
          </cell>
        </row>
        <row r="480">
          <cell r="B480">
            <v>24</v>
          </cell>
          <cell r="C480" t="str">
            <v>ЧЕРНIВЕЦЬКА ОБЛАСТЬ</v>
          </cell>
          <cell r="D480">
            <v>274453</v>
          </cell>
          <cell r="E480" t="str">
            <v>ЧЕРНIВЕЦЬКЕ ЛIСОГОСПОДАРСЬКЕ ДЕРЖАВНЕ ПIДПРИЄМСТВО</v>
          </cell>
          <cell r="F480">
            <v>1381.8336999999999</v>
          </cell>
          <cell r="G480">
            <v>1463.31575</v>
          </cell>
          <cell r="H480">
            <v>1701.17678</v>
          </cell>
          <cell r="I480">
            <v>1739.6740199999999</v>
          </cell>
          <cell r="J480">
            <v>276.35827</v>
          </cell>
          <cell r="K480">
            <v>0</v>
          </cell>
          <cell r="L480">
            <v>0</v>
          </cell>
          <cell r="M480">
            <v>92.611429999999999</v>
          </cell>
          <cell r="N480">
            <v>32.08907</v>
          </cell>
        </row>
        <row r="481">
          <cell r="B481">
            <v>24</v>
          </cell>
          <cell r="C481" t="str">
            <v>ЧЕРНIВЕЦЬКА ОБЛАСТЬ</v>
          </cell>
          <cell r="D481">
            <v>1037595</v>
          </cell>
          <cell r="E481" t="str">
            <v>ВIДКРИТЕ АКЦIОНЕРНЕ ТОВАРИСТВО "ЧЕРНIВЕЦЬКА ПЕРЕСУВНА МЕХАНIЗОВАНА КОЛОНА N 76"</v>
          </cell>
          <cell r="F481">
            <v>2535.4300899999998</v>
          </cell>
          <cell r="G481">
            <v>2713.86175</v>
          </cell>
          <cell r="H481">
            <v>1461.32143</v>
          </cell>
          <cell r="I481">
            <v>1723.4597900000001</v>
          </cell>
          <cell r="J481">
            <v>-990.40196000000003</v>
          </cell>
          <cell r="K481">
            <v>0</v>
          </cell>
          <cell r="L481">
            <v>-22.280999999999999</v>
          </cell>
          <cell r="M481">
            <v>218.86713</v>
          </cell>
          <cell r="N481">
            <v>214.90967000000001</v>
          </cell>
        </row>
        <row r="482">
          <cell r="B482">
            <v>25</v>
          </cell>
          <cell r="C482" t="str">
            <v>ЧЕРНIГIВСЬКА ОБЛАСТЬ</v>
          </cell>
          <cell r="D482">
            <v>14333202</v>
          </cell>
          <cell r="E482" t="str">
            <v>АКЦIОНЕРНЕ ТОВАРИСТВО ЗАКРИТОГО ТИПУ "А/Т ТЮТЮНОВА КОМПАНIЯ "В.А.Т.- ПРИЛУКИ"</v>
          </cell>
          <cell r="F482">
            <v>436439.60399999999</v>
          </cell>
          <cell r="G482">
            <v>440785.30300000001</v>
          </cell>
          <cell r="H482">
            <v>372592.50300000003</v>
          </cell>
          <cell r="I482">
            <v>379998.978</v>
          </cell>
          <cell r="J482">
            <v>-60786.324999999997</v>
          </cell>
          <cell r="K482">
            <v>0</v>
          </cell>
          <cell r="L482">
            <v>0</v>
          </cell>
          <cell r="M482">
            <v>7198.3792599999997</v>
          </cell>
          <cell r="N482">
            <v>2843.4972699999998</v>
          </cell>
        </row>
        <row r="483">
          <cell r="B483">
            <v>25</v>
          </cell>
          <cell r="C483" t="str">
            <v>ЧЕРНIГIВСЬКА ОБЛАСТЬ</v>
          </cell>
          <cell r="D483">
            <v>25881243</v>
          </cell>
          <cell r="E483" t="str">
            <v>ЧЕРНIГIВСЬКЕ ВIДДIЛЕННЯ ВIДКРИТОГО АКЦIОНЕРНОГО ТОВАРИСТВА "САН IНТЕРБРЮ УКРАЇНА"</v>
          </cell>
          <cell r="F483">
            <v>2567.8000000000002</v>
          </cell>
          <cell r="G483">
            <v>2730.7</v>
          </cell>
          <cell r="H483">
            <v>66018.006399999998</v>
          </cell>
          <cell r="I483">
            <v>70933.3318</v>
          </cell>
          <cell r="J483">
            <v>68202.631800000003</v>
          </cell>
          <cell r="K483">
            <v>0</v>
          </cell>
          <cell r="L483">
            <v>0</v>
          </cell>
          <cell r="M483">
            <v>5078.2652399999997</v>
          </cell>
          <cell r="N483">
            <v>4915.3253999999997</v>
          </cell>
        </row>
        <row r="484">
          <cell r="B484">
            <v>25</v>
          </cell>
          <cell r="C484" t="str">
            <v>ЧЕРНIГIВСЬКА ОБЛАСТЬ</v>
          </cell>
          <cell r="D484">
            <v>534663345</v>
          </cell>
          <cell r="E484" t="str">
            <v>НАФТОГАЗОВИДОБУВНЕ УПРАВЛIННЯ "ЧЕРНIГIВНАФТОГАЗ" СПIЛЬНА ДIЯЛЬНIСТЬ ЗА ДОГОВОРОМ 35-4</v>
          </cell>
          <cell r="F484">
            <v>25497.472099999999</v>
          </cell>
          <cell r="G484">
            <v>16528.927899999999</v>
          </cell>
          <cell r="H484">
            <v>48203.273699999998</v>
          </cell>
          <cell r="I484">
            <v>52559.2569</v>
          </cell>
          <cell r="J484">
            <v>36030.328999999998</v>
          </cell>
          <cell r="K484">
            <v>0</v>
          </cell>
          <cell r="L484">
            <v>0</v>
          </cell>
          <cell r="M484">
            <v>4600.8062600000003</v>
          </cell>
          <cell r="N484">
            <v>4355.9832399999996</v>
          </cell>
        </row>
        <row r="485">
          <cell r="B485">
            <v>25</v>
          </cell>
          <cell r="C485" t="str">
            <v>ЧЕРНIГIВСЬКА ОБЛАСТЬ</v>
          </cell>
          <cell r="D485">
            <v>136573</v>
          </cell>
          <cell r="E485" t="str">
            <v>СТРУКТУРНИЙ ПIДРОЗДIЛ НАФТОГАЗОВИДОБУВНЕ УПРАВЛIННЯ "ЧЕРНIГIВНАФТОГАЗ" ВАТ "УКРНАФТА"</v>
          </cell>
          <cell r="F485">
            <v>114306.303</v>
          </cell>
          <cell r="G485">
            <v>114358.78200000001</v>
          </cell>
          <cell r="H485">
            <v>33367.024899999997</v>
          </cell>
          <cell r="I485">
            <v>37880.766799999998</v>
          </cell>
          <cell r="J485">
            <v>-76478.014999999999</v>
          </cell>
          <cell r="K485">
            <v>0</v>
          </cell>
          <cell r="L485">
            <v>0</v>
          </cell>
          <cell r="M485">
            <v>5212.9195200000004</v>
          </cell>
          <cell r="N485">
            <v>4511.0806300000004</v>
          </cell>
        </row>
        <row r="486">
          <cell r="B486">
            <v>25</v>
          </cell>
          <cell r="C486" t="str">
            <v>ЧЕРНIГIВСЬКА ОБЛАСТЬ</v>
          </cell>
          <cell r="D486">
            <v>560242372</v>
          </cell>
          <cell r="E486" t="str">
            <v>ВIДКРИТЕ АКЦIОНЕРНЕ ТОВАРИСТВО "ГАЛС-К" УГОДА ПРО СПIЛЬНУ ДIЯЛЬНIСТЬ</v>
          </cell>
          <cell r="F486">
            <v>45063.347300000001</v>
          </cell>
          <cell r="G486">
            <v>36017.832600000002</v>
          </cell>
          <cell r="H486">
            <v>33470.520799999998</v>
          </cell>
          <cell r="I486">
            <v>37402.9519</v>
          </cell>
          <cell r="J486">
            <v>1385.11922</v>
          </cell>
          <cell r="K486">
            <v>0</v>
          </cell>
          <cell r="L486">
            <v>0</v>
          </cell>
          <cell r="M486">
            <v>3932.4310300000002</v>
          </cell>
          <cell r="N486">
            <v>3932.1187</v>
          </cell>
        </row>
        <row r="487">
          <cell r="B487">
            <v>25</v>
          </cell>
          <cell r="C487" t="str">
            <v>ЧЕРНIГIВСЬКА ОБЛАСТЬ</v>
          </cell>
          <cell r="D487">
            <v>5517564</v>
          </cell>
          <cell r="E487" t="str">
            <v>ЗАКРИТЕ АКЦIОНЕРНЕ ТОВАРИСТВО "ЧЕРНIГIВСЬКИЙ ПИВКОМБIНАТ "ДЕСНА"</v>
          </cell>
          <cell r="F487">
            <v>96471.9902</v>
          </cell>
          <cell r="G487">
            <v>96453.938899999994</v>
          </cell>
          <cell r="H487">
            <v>22910.749100000001</v>
          </cell>
          <cell r="I487">
            <v>22556.345399999998</v>
          </cell>
          <cell r="J487">
            <v>-73897.593999999997</v>
          </cell>
          <cell r="K487">
            <v>0</v>
          </cell>
          <cell r="L487">
            <v>0</v>
          </cell>
          <cell r="M487">
            <v>0</v>
          </cell>
          <cell r="N487">
            <v>-4.09171</v>
          </cell>
        </row>
        <row r="488">
          <cell r="B488">
            <v>25</v>
          </cell>
          <cell r="C488" t="str">
            <v>ЧЕРНIГIВСЬКА ОБЛАСТЬ</v>
          </cell>
          <cell r="D488">
            <v>136875</v>
          </cell>
          <cell r="E488" t="str">
            <v>ГНIДИНЦВСЬКИЙ ГАЗОПЕРЕРОБНИЙ ЗАВОД ВДКРИТОГО АКЦОНЕРНОГО ТОВАРИСТВА "УКРНАФТА"</v>
          </cell>
          <cell r="F488">
            <v>14820.1394</v>
          </cell>
          <cell r="G488">
            <v>14820.1394</v>
          </cell>
          <cell r="H488">
            <v>19309.853999999999</v>
          </cell>
          <cell r="I488">
            <v>21611.232100000001</v>
          </cell>
          <cell r="J488">
            <v>6791.09267</v>
          </cell>
          <cell r="K488">
            <v>0</v>
          </cell>
          <cell r="L488">
            <v>0</v>
          </cell>
          <cell r="M488">
            <v>2301.3780000000002</v>
          </cell>
          <cell r="N488">
            <v>2301.3780000000002</v>
          </cell>
        </row>
        <row r="489">
          <cell r="B489">
            <v>25</v>
          </cell>
          <cell r="C489" t="str">
            <v>ЧЕРНIГIВСЬКА ОБЛАСТЬ</v>
          </cell>
          <cell r="D489">
            <v>26333503</v>
          </cell>
          <cell r="E489" t="str">
            <v>ПРЕДСТАВНИЦТВО "РЕГАЛ ПЕТРОЛЕУМ КОРПОРЕЙШН ЛIМIТЕД"</v>
          </cell>
          <cell r="F489">
            <v>0</v>
          </cell>
          <cell r="G489">
            <v>0</v>
          </cell>
          <cell r="H489">
            <v>18526.297299999998</v>
          </cell>
          <cell r="I489">
            <v>20257.547299999998</v>
          </cell>
          <cell r="J489">
            <v>20257.547299999998</v>
          </cell>
          <cell r="K489">
            <v>0</v>
          </cell>
          <cell r="L489">
            <v>0</v>
          </cell>
          <cell r="M489">
            <v>2031.3058599999999</v>
          </cell>
          <cell r="N489">
            <v>2031.2512999999999</v>
          </cell>
        </row>
        <row r="490">
          <cell r="B490">
            <v>25</v>
          </cell>
          <cell r="C490" t="str">
            <v>ЧЕРНIГIВСЬКА ОБЛАСТЬ</v>
          </cell>
          <cell r="D490">
            <v>22815333</v>
          </cell>
          <cell r="E490" t="str">
            <v>ВIДКРИТЕ АКЦIОНЕРНЕ ТОВАРИСТВО ЕНЕРГОПОСТАЧАЛЬНА КОМПАНIЯ "ЧЕРНIГIВОБЛЕНЕРГО"</v>
          </cell>
          <cell r="F490">
            <v>14695.0067</v>
          </cell>
          <cell r="G490">
            <v>14890.695299999999</v>
          </cell>
          <cell r="H490">
            <v>14921.22</v>
          </cell>
          <cell r="I490">
            <v>16023.4938</v>
          </cell>
          <cell r="J490">
            <v>1132.7984200000001</v>
          </cell>
          <cell r="K490">
            <v>0</v>
          </cell>
          <cell r="L490">
            <v>0</v>
          </cell>
          <cell r="M490">
            <v>1347.86735</v>
          </cell>
          <cell r="N490">
            <v>1102.2737199999999</v>
          </cell>
        </row>
        <row r="491">
          <cell r="B491">
            <v>25</v>
          </cell>
          <cell r="C491" t="str">
            <v>ЧЕРНIГIВСЬКА ОБЛАСТЬ</v>
          </cell>
          <cell r="D491">
            <v>375361</v>
          </cell>
          <cell r="E491" t="str">
            <v>ДЕРЖАВНЕ ПIДПРИЄМСТВО "IЧНЯНСЬКИЙ СПИРТОВИЙ ЗАВОД"</v>
          </cell>
          <cell r="F491">
            <v>13036.0473</v>
          </cell>
          <cell r="G491">
            <v>13138.290499999999</v>
          </cell>
          <cell r="H491">
            <v>14935.8303</v>
          </cell>
          <cell r="I491">
            <v>15630.551299999999</v>
          </cell>
          <cell r="J491">
            <v>2492.2607899999998</v>
          </cell>
          <cell r="K491">
            <v>0</v>
          </cell>
          <cell r="L491">
            <v>0</v>
          </cell>
          <cell r="M491">
            <v>274.81966999999997</v>
          </cell>
          <cell r="N491">
            <v>262.97944999999999</v>
          </cell>
        </row>
        <row r="492">
          <cell r="B492">
            <v>25</v>
          </cell>
          <cell r="C492" t="str">
            <v>ЧЕРНIГIВСЬКА ОБЛАСТЬ</v>
          </cell>
          <cell r="D492">
            <v>31597869</v>
          </cell>
          <cell r="E492" t="str">
            <v>ЗАКРИТЕ АКЦIОНЕРНЕ ТОВАРИСТВО "ЧЕРНIГIВСЬКIЙ ЛIКЕРО-ГОРIЛЧАНИЙ ЗАВОД "ЧЕРНIГIВСЬКА ГОРIЛКА"</v>
          </cell>
          <cell r="F492">
            <v>13331.194299999999</v>
          </cell>
          <cell r="G492">
            <v>13777.134</v>
          </cell>
          <cell r="H492">
            <v>7964.6346700000004</v>
          </cell>
          <cell r="I492">
            <v>11978.038200000001</v>
          </cell>
          <cell r="J492">
            <v>-1799.0959</v>
          </cell>
          <cell r="K492">
            <v>2.0894499999999998</v>
          </cell>
          <cell r="L492">
            <v>2.0894499999999998</v>
          </cell>
          <cell r="M492">
            <v>3709.4916899999998</v>
          </cell>
          <cell r="N492">
            <v>3516.47955</v>
          </cell>
        </row>
        <row r="493">
          <cell r="B493">
            <v>25</v>
          </cell>
          <cell r="C493" t="str">
            <v>ЧЕРНIГIВСЬКА ОБЛАСТЬ</v>
          </cell>
          <cell r="D493">
            <v>22825155</v>
          </cell>
          <cell r="E493" t="str">
            <v>ТОВАРИСТВО З ОБМЕЖЕНОЮ ВIДПОВIДАЛЬНIСТЮ "ЛТ ЧЕЗАРА"</v>
          </cell>
          <cell r="F493">
            <v>3793.78134</v>
          </cell>
          <cell r="G493">
            <v>3955.6655700000001</v>
          </cell>
          <cell r="H493">
            <v>6701.8207499999999</v>
          </cell>
          <cell r="I493">
            <v>6850.0771000000004</v>
          </cell>
          <cell r="J493">
            <v>2894.4115299999999</v>
          </cell>
          <cell r="K493">
            <v>0</v>
          </cell>
          <cell r="L493">
            <v>0</v>
          </cell>
          <cell r="M493">
            <v>365.21721000000002</v>
          </cell>
          <cell r="N493">
            <v>148.25635</v>
          </cell>
        </row>
        <row r="494">
          <cell r="B494">
            <v>25</v>
          </cell>
          <cell r="C494" t="str">
            <v>ЧЕРНIГIВСЬКА ОБЛАСТЬ</v>
          </cell>
          <cell r="D494">
            <v>536507917</v>
          </cell>
          <cell r="E494" t="str">
            <v>ДОГОВIР СПIЛЬНОЇ ДIЯЛЬНОСТI ДОЧ ПIДПРИЄМСТВА НАЦIОНАЛЬНОЇ АКЦIОНЕРНОЇ КОМПАНIЇ "НАДРА УКРАЇНИ" "ЧЕРНIГIВНАФТОГАЗГЕОЛОГIЯ" ТА ЗАТ "ГАЗ-МДС"</v>
          </cell>
          <cell r="F494">
            <v>2459.33284</v>
          </cell>
          <cell r="G494">
            <v>2448.56277</v>
          </cell>
          <cell r="H494">
            <v>6623.8473199999999</v>
          </cell>
          <cell r="I494">
            <v>6746.1495199999999</v>
          </cell>
          <cell r="J494">
            <v>4297.5867500000004</v>
          </cell>
          <cell r="K494">
            <v>0</v>
          </cell>
          <cell r="L494">
            <v>0</v>
          </cell>
          <cell r="M494">
            <v>123.32491</v>
          </cell>
          <cell r="N494">
            <v>123.17143</v>
          </cell>
        </row>
        <row r="495">
          <cell r="B495">
            <v>25</v>
          </cell>
          <cell r="C495" t="str">
            <v>ЧЕРНIГIВСЬКА ОБЛАСТЬ</v>
          </cell>
          <cell r="D495">
            <v>33144497</v>
          </cell>
          <cell r="E495" t="str">
            <v>ФIЛIЯ "БУДIВЕЛЬНЕ УПРАВЛIННЯ "ДНIПРО-МIСТ" ТОВАРИСТВА З ОБМЕЖЕНОЮ ВIДПОВIДАЛЬНIСТЮ "БМК ПЛАНЕТА-МIСТ"</v>
          </cell>
          <cell r="F495">
            <v>2774.9816300000002</v>
          </cell>
          <cell r="G495">
            <v>2774.3910000000001</v>
          </cell>
          <cell r="H495">
            <v>6603.03251</v>
          </cell>
          <cell r="I495">
            <v>6603.1025099999997</v>
          </cell>
          <cell r="J495">
            <v>3828.7115100000001</v>
          </cell>
          <cell r="K495">
            <v>0</v>
          </cell>
          <cell r="L495">
            <v>0</v>
          </cell>
          <cell r="M495">
            <v>9.0300000000000005E-2</v>
          </cell>
          <cell r="N495">
            <v>6.9989999999999997E-2</v>
          </cell>
        </row>
        <row r="496">
          <cell r="B496">
            <v>25</v>
          </cell>
          <cell r="C496" t="str">
            <v>ЧЕРНIГIВСЬКА ОБЛАСТЬ</v>
          </cell>
          <cell r="D496">
            <v>3357671</v>
          </cell>
          <cell r="E496" t="str">
            <v>ВIДКРИТЕ АКЦIОНЕРНЕ ТОВАРИСТВО "ОБЛТЕПЛОКОМУНЕНЕРГО"</v>
          </cell>
          <cell r="F496">
            <v>5597.6605200000004</v>
          </cell>
          <cell r="G496">
            <v>3647.7261800000001</v>
          </cell>
          <cell r="H496">
            <v>3121.90319</v>
          </cell>
          <cell r="I496">
            <v>5320.7355299999999</v>
          </cell>
          <cell r="J496">
            <v>1673.00935</v>
          </cell>
          <cell r="K496">
            <v>0</v>
          </cell>
          <cell r="L496">
            <v>-2851.7193000000002</v>
          </cell>
          <cell r="M496">
            <v>3.1269999999999999E-2</v>
          </cell>
          <cell r="N496">
            <v>0.03</v>
          </cell>
        </row>
        <row r="497">
          <cell r="B497">
            <v>25</v>
          </cell>
          <cell r="C497" t="str">
            <v>ЧЕРНIГIВСЬКА ОБЛАСТЬ</v>
          </cell>
          <cell r="D497">
            <v>3358222</v>
          </cell>
          <cell r="E497" t="str">
            <v>КОМУНАЛЬНЕ ПIДПРИЄМСТВО "ЧЕРНIГIВВОДОКАНАЛ" ЧЕРНIГIВСЬКОЇ МIСЬКОЇ РАДИ</v>
          </cell>
          <cell r="F497">
            <v>3078.02909</v>
          </cell>
          <cell r="G497">
            <v>3035.3901300000002</v>
          </cell>
          <cell r="H497">
            <v>3611.9479200000001</v>
          </cell>
          <cell r="I497">
            <v>4575.4093499999999</v>
          </cell>
          <cell r="J497">
            <v>1540.0192199999999</v>
          </cell>
          <cell r="K497">
            <v>0</v>
          </cell>
          <cell r="L497">
            <v>0</v>
          </cell>
          <cell r="M497">
            <v>966.86006999999995</v>
          </cell>
          <cell r="N497">
            <v>962.71618999999998</v>
          </cell>
        </row>
        <row r="498">
          <cell r="B498">
            <v>25</v>
          </cell>
          <cell r="C498" t="str">
            <v>ЧЕРНIГIВСЬКА ОБЛАСТЬ</v>
          </cell>
          <cell r="D498">
            <v>32016315</v>
          </cell>
          <cell r="E498" t="str">
            <v>ДОЧIРНЄ ПIДПРИЄМСТВО "ЧЕРНIГIВСЬКИЙ ОБЛАВТОДОР" ВIДКРИТОГО АКЦIОНЕРНОГО ТОВАРИСТВА "ДЕРЖАВНА АКЦIОНЕРНА КОМПАНIЯ "АВТОМОБIЛЬНI ДОРОГИ УКРАЇНИ"</v>
          </cell>
          <cell r="F498">
            <v>4372.9549200000001</v>
          </cell>
          <cell r="G498">
            <v>4366.9624199999998</v>
          </cell>
          <cell r="H498">
            <v>4262.3882299999996</v>
          </cell>
          <cell r="I498">
            <v>4237.2055099999998</v>
          </cell>
          <cell r="J498">
            <v>-129.75691</v>
          </cell>
          <cell r="K498">
            <v>0</v>
          </cell>
          <cell r="L498">
            <v>0</v>
          </cell>
          <cell r="M498">
            <v>0.74228000000000005</v>
          </cell>
          <cell r="N498">
            <v>-25.18272</v>
          </cell>
        </row>
        <row r="499">
          <cell r="B499">
            <v>25</v>
          </cell>
          <cell r="C499" t="str">
            <v>ЧЕРНIГIВСЬКА ОБЛАСТЬ</v>
          </cell>
          <cell r="D499">
            <v>30731879</v>
          </cell>
          <cell r="E499" t="str">
            <v>ЗАКРИТЕ АКЦIОНЕРНЕ ТОВАРИСТВО "ШЛЯХО-БУДIВЕЛЬНЕ УПРАВЛIННЯ N 14"</v>
          </cell>
          <cell r="F499">
            <v>3604.5212900000001</v>
          </cell>
          <cell r="G499">
            <v>2919.8144600000001</v>
          </cell>
          <cell r="H499">
            <v>4105.3117099999999</v>
          </cell>
          <cell r="I499">
            <v>4202.3619699999999</v>
          </cell>
          <cell r="J499">
            <v>1282.5475100000001</v>
          </cell>
          <cell r="K499">
            <v>0</v>
          </cell>
          <cell r="L499">
            <v>0</v>
          </cell>
          <cell r="M499">
            <v>100.01045999999999</v>
          </cell>
          <cell r="N499">
            <v>97.050259999999994</v>
          </cell>
        </row>
        <row r="500">
          <cell r="B500">
            <v>25</v>
          </cell>
          <cell r="C500" t="str">
            <v>ЧЕРНIГIВСЬКА ОБЛАСТЬ</v>
          </cell>
          <cell r="D500">
            <v>31188527</v>
          </cell>
          <cell r="E500" t="str">
            <v>ЗАКРИТЕ АКЦIОНЕРНЕ ТОВАРИСТВО "ТФ КАБЕЛЬ"</v>
          </cell>
          <cell r="F500">
            <v>2112.1568600000001</v>
          </cell>
          <cell r="G500">
            <v>2109.1067400000002</v>
          </cell>
          <cell r="H500">
            <v>3329.9954699999998</v>
          </cell>
          <cell r="I500">
            <v>3611.4737500000001</v>
          </cell>
          <cell r="J500">
            <v>1502.3670099999999</v>
          </cell>
          <cell r="K500">
            <v>0</v>
          </cell>
          <cell r="L500">
            <v>0</v>
          </cell>
          <cell r="M500">
            <v>282.00035000000003</v>
          </cell>
          <cell r="N500">
            <v>281.47815000000003</v>
          </cell>
        </row>
        <row r="501">
          <cell r="B501">
            <v>25</v>
          </cell>
          <cell r="C501" t="str">
            <v>ЧЕРНIГIВСЬКА ОБЛАСТЬ</v>
          </cell>
          <cell r="D501">
            <v>3358104</v>
          </cell>
          <cell r="E501" t="str">
            <v>ВIДКРИТЕ АКЦIОНЕРНЕ ТОВАРИСТВО ПО ГАЗОПОСТАЧАННЮ ТА ГАЗИФIКАЦIЇ "ЧЕРНIГIВГАЗ"</v>
          </cell>
          <cell r="F501">
            <v>6147.6400800000001</v>
          </cell>
          <cell r="G501">
            <v>6344.3168400000004</v>
          </cell>
          <cell r="H501">
            <v>3113.8054999999999</v>
          </cell>
          <cell r="I501">
            <v>3487.04682</v>
          </cell>
          <cell r="J501">
            <v>-2857.27</v>
          </cell>
          <cell r="K501">
            <v>0</v>
          </cell>
          <cell r="L501">
            <v>-39.150010000000002</v>
          </cell>
          <cell r="M501">
            <v>385.91719999999998</v>
          </cell>
          <cell r="N501">
            <v>334.09100000000001</v>
          </cell>
        </row>
        <row r="502">
          <cell r="B502">
            <v>26</v>
          </cell>
          <cell r="C502" t="str">
            <v>М.КИЇВ</v>
          </cell>
          <cell r="D502">
            <v>20077720</v>
          </cell>
          <cell r="E502" t="str">
            <v>НАЦIОНАЛЬНА АКЦIОНЕРНА КОМПАНIЯ "НАФТОГАЗ УКРАЇНИ"</v>
          </cell>
          <cell r="F502">
            <v>4904370.83</v>
          </cell>
          <cell r="G502">
            <v>5326303.6399999997</v>
          </cell>
          <cell r="H502">
            <v>3546498.52</v>
          </cell>
          <cell r="I502">
            <v>6437580.6900000004</v>
          </cell>
          <cell r="J502">
            <v>1111277.05</v>
          </cell>
          <cell r="K502">
            <v>1634179.7</v>
          </cell>
          <cell r="L502">
            <v>-2409653.7999999998</v>
          </cell>
          <cell r="M502">
            <v>21560.268</v>
          </cell>
          <cell r="N502">
            <v>-110617.76</v>
          </cell>
        </row>
        <row r="503">
          <cell r="B503">
            <v>26</v>
          </cell>
          <cell r="C503" t="str">
            <v>М.КИЇВ</v>
          </cell>
          <cell r="D503">
            <v>135390</v>
          </cell>
          <cell r="E503" t="str">
            <v>ВIДКРИТЕ АКЦIОНЕРНЕ ТОВАРИСТВО "УКРНАФТА"</v>
          </cell>
          <cell r="F503">
            <v>1461937.47</v>
          </cell>
          <cell r="G503">
            <v>1444889.8</v>
          </cell>
          <cell r="H503">
            <v>1857091.17</v>
          </cell>
          <cell r="I503">
            <v>1970056.57</v>
          </cell>
          <cell r="J503">
            <v>525166.77599999995</v>
          </cell>
          <cell r="K503">
            <v>0</v>
          </cell>
          <cell r="L503">
            <v>-5.20113</v>
          </cell>
          <cell r="M503">
            <v>133274.12400000001</v>
          </cell>
          <cell r="N503">
            <v>113113.773</v>
          </cell>
        </row>
        <row r="504">
          <cell r="B504">
            <v>26</v>
          </cell>
          <cell r="C504" t="str">
            <v>М.КИЇВ</v>
          </cell>
          <cell r="D504">
            <v>24584661</v>
          </cell>
          <cell r="E504" t="str">
            <v>ДЕРЖАВНЕ ПIДПРИЄМСТВО "НАЦIОНАЛЬНА АТОМНА ЕНЕРГОГЕНЕРУЮЧА КОМПАНIЯ "ЕНЕРГОАТОМ"</v>
          </cell>
          <cell r="F504">
            <v>898843.33</v>
          </cell>
          <cell r="G504">
            <v>1261339.82</v>
          </cell>
          <cell r="H504">
            <v>-50544.805</v>
          </cell>
          <cell r="I504">
            <v>1617569.44</v>
          </cell>
          <cell r="J504">
            <v>356229.62099999998</v>
          </cell>
          <cell r="K504">
            <v>0</v>
          </cell>
          <cell r="L504">
            <v>-1294656.1000000001</v>
          </cell>
          <cell r="M504">
            <v>147108.55799999999</v>
          </cell>
          <cell r="N504">
            <v>147099.22399999999</v>
          </cell>
        </row>
        <row r="505">
          <cell r="B505">
            <v>26</v>
          </cell>
          <cell r="C505" t="str">
            <v>М.КИЇВ</v>
          </cell>
          <cell r="D505">
            <v>21673832</v>
          </cell>
          <cell r="E505" t="str">
            <v>ЗАКРИТЕ АКЦIОНЕРНЕ ТОВАРИСТВО "КИЇВСТАР ДЖ. ЕС. ЕМ."</v>
          </cell>
          <cell r="F505">
            <v>770941.03599999996</v>
          </cell>
          <cell r="G505">
            <v>761572.24699999997</v>
          </cell>
          <cell r="H505">
            <v>1434788.94</v>
          </cell>
          <cell r="I505">
            <v>1522089.99</v>
          </cell>
          <cell r="J505">
            <v>760517.74199999997</v>
          </cell>
          <cell r="K505">
            <v>0</v>
          </cell>
          <cell r="L505">
            <v>0</v>
          </cell>
          <cell r="M505">
            <v>87407.441399999996</v>
          </cell>
          <cell r="N505">
            <v>87301.053199999995</v>
          </cell>
        </row>
        <row r="506">
          <cell r="B506">
            <v>26</v>
          </cell>
          <cell r="C506" t="str">
            <v>М.КИЇВ</v>
          </cell>
          <cell r="D506">
            <v>21560766</v>
          </cell>
          <cell r="E506" t="str">
            <v>ВIДКРИТЕ АКЦIОНЕРНЕ ТОВАРИСТВО "УКРТЕЛЕКОМ"</v>
          </cell>
          <cell r="F506">
            <v>681344.05500000005</v>
          </cell>
          <cell r="G506">
            <v>499868.65700000001</v>
          </cell>
          <cell r="H506">
            <v>644136.17799999996</v>
          </cell>
          <cell r="I506">
            <v>696519.74699999997</v>
          </cell>
          <cell r="J506">
            <v>196651.09</v>
          </cell>
          <cell r="K506">
            <v>0</v>
          </cell>
          <cell r="L506">
            <v>0</v>
          </cell>
          <cell r="M506">
            <v>54021.140899999999</v>
          </cell>
          <cell r="N506">
            <v>52383.568500000001</v>
          </cell>
        </row>
        <row r="507">
          <cell r="B507">
            <v>26</v>
          </cell>
          <cell r="C507" t="str">
            <v>М.КИЇВ</v>
          </cell>
          <cell r="D507">
            <v>14333937</v>
          </cell>
          <cell r="E507" t="str">
            <v>ЗАКРИТЕ АКЦIОНЕРНЕ ТОВАРИСТВО "УКРАЇНСЬКИЙ МОБIЛЬНИЙ ЗВ'ЯЗОК"</v>
          </cell>
          <cell r="F507">
            <v>635453.63600000006</v>
          </cell>
          <cell r="G507">
            <v>628244.98699999996</v>
          </cell>
          <cell r="H507">
            <v>611379.75699999998</v>
          </cell>
          <cell r="I507">
            <v>658105.52099999995</v>
          </cell>
          <cell r="J507">
            <v>29860.534199999998</v>
          </cell>
          <cell r="K507">
            <v>0</v>
          </cell>
          <cell r="L507">
            <v>0</v>
          </cell>
          <cell r="M507">
            <v>46883.5432</v>
          </cell>
          <cell r="N507">
            <v>46725.756600000001</v>
          </cell>
        </row>
        <row r="508">
          <cell r="B508">
            <v>26</v>
          </cell>
          <cell r="C508" t="str">
            <v>М.КИЇВ</v>
          </cell>
          <cell r="D508">
            <v>30019775</v>
          </cell>
          <cell r="E508" t="str">
            <v>ДОЧIРНЯ КОМПАНIЯ "УКРГАЗВИДОБУВАННЯ" НАЦIОНАЛЬНОЇ АКЦIОНЕРНОЇ КОМПАНIЇ "НАФТОГАЗ УКРАЇНИ"</v>
          </cell>
          <cell r="F508">
            <v>295009.46100000001</v>
          </cell>
          <cell r="G508">
            <v>279617.58299999998</v>
          </cell>
          <cell r="H508">
            <v>543815.43599999999</v>
          </cell>
          <cell r="I508">
            <v>589603.50300000003</v>
          </cell>
          <cell r="J508">
            <v>309985.91999999998</v>
          </cell>
          <cell r="K508">
            <v>0</v>
          </cell>
          <cell r="L508">
            <v>0</v>
          </cell>
          <cell r="M508">
            <v>46858.585200000001</v>
          </cell>
          <cell r="N508">
            <v>45901.470500000003</v>
          </cell>
        </row>
        <row r="509">
          <cell r="B509">
            <v>26</v>
          </cell>
          <cell r="C509" t="str">
            <v>М.КИЇВ</v>
          </cell>
          <cell r="D509">
            <v>21515381</v>
          </cell>
          <cell r="E509" t="str">
            <v>ДЕРЖАВНЕ ПIДПРИЄМСТВО "ЕНЕРГОРИНОК"</v>
          </cell>
          <cell r="F509">
            <v>462505.29700000002</v>
          </cell>
          <cell r="G509">
            <v>421077.97399999999</v>
          </cell>
          <cell r="H509">
            <v>423525.76299999998</v>
          </cell>
          <cell r="I509">
            <v>525252.25300000003</v>
          </cell>
          <cell r="J509">
            <v>104174.27899999999</v>
          </cell>
          <cell r="K509">
            <v>0</v>
          </cell>
          <cell r="L509">
            <v>-57293.972000000002</v>
          </cell>
          <cell r="M509">
            <v>94450.998900000006</v>
          </cell>
          <cell r="N509">
            <v>94049.017800000001</v>
          </cell>
        </row>
        <row r="510">
          <cell r="B510">
            <v>26</v>
          </cell>
          <cell r="C510" t="str">
            <v>М.КИЇВ</v>
          </cell>
          <cell r="D510">
            <v>34003224</v>
          </cell>
          <cell r="E510" t="str">
            <v>ЗАКРИТЕ АКЦIОНЕРНЕ ТОВАРИСТВО "УКРГАЗ-ЕНЕРГО"</v>
          </cell>
          <cell r="F510">
            <v>0</v>
          </cell>
          <cell r="G510">
            <v>0</v>
          </cell>
          <cell r="H510">
            <v>473756.14</v>
          </cell>
          <cell r="I510">
            <v>499985.48200000002</v>
          </cell>
          <cell r="J510">
            <v>499985.48200000002</v>
          </cell>
          <cell r="K510">
            <v>0</v>
          </cell>
          <cell r="L510">
            <v>0</v>
          </cell>
          <cell r="M510">
            <v>26229.341499999999</v>
          </cell>
          <cell r="N510">
            <v>26229.341499999999</v>
          </cell>
        </row>
        <row r="511">
          <cell r="B511">
            <v>26</v>
          </cell>
          <cell r="C511" t="str">
            <v>М.КИЇВ</v>
          </cell>
          <cell r="D511">
            <v>20043260</v>
          </cell>
          <cell r="E511" t="str">
            <v>СПIЛЬНЕ УКРАЇНСЬКО-НIМЕЦЬКЕ ЗАКРИТЕ АКЦIОНЕРНЕ ТОВАРИСТВО З IНОЗЕМНИМИ IНВЕСТИЦIЯМИ "РЕЕМТСМА-КИЇВ ТЮТЮНОВА ФАБРИКА"</v>
          </cell>
          <cell r="F511">
            <v>317797.36300000001</v>
          </cell>
          <cell r="G511">
            <v>318399.82299999997</v>
          </cell>
          <cell r="H511">
            <v>398269.32</v>
          </cell>
          <cell r="I511">
            <v>399979.973</v>
          </cell>
          <cell r="J511">
            <v>81580.149600000004</v>
          </cell>
          <cell r="K511">
            <v>0</v>
          </cell>
          <cell r="L511">
            <v>0</v>
          </cell>
          <cell r="M511">
            <v>1938.7185899999999</v>
          </cell>
          <cell r="N511">
            <v>1460.6487099999999</v>
          </cell>
        </row>
        <row r="512">
          <cell r="B512">
            <v>26</v>
          </cell>
          <cell r="C512" t="str">
            <v>М.КИЇВ</v>
          </cell>
          <cell r="D512">
            <v>5391057</v>
          </cell>
          <cell r="E512" t="str">
            <v>ЗАКРИТЕ АКЦIОНЕРНЕ ТОВАРИСТВО "ОБОЛОНЬ"</v>
          </cell>
          <cell r="F512">
            <v>326780.228</v>
          </cell>
          <cell r="G512">
            <v>323113.951</v>
          </cell>
          <cell r="H512">
            <v>338601.12800000003</v>
          </cell>
          <cell r="I512">
            <v>353441.08799999999</v>
          </cell>
          <cell r="J512">
            <v>30327.137200000001</v>
          </cell>
          <cell r="K512">
            <v>0</v>
          </cell>
          <cell r="L512">
            <v>0</v>
          </cell>
          <cell r="M512">
            <v>19312.2559</v>
          </cell>
          <cell r="N512">
            <v>14510.661700000001</v>
          </cell>
        </row>
        <row r="513">
          <cell r="B513">
            <v>26</v>
          </cell>
          <cell r="C513" t="str">
            <v>М.КИЇВ</v>
          </cell>
          <cell r="D513">
            <v>100227</v>
          </cell>
          <cell r="E513" t="str">
            <v>ДЕРЖАВНЕ ПIДПРИЄМСТВО "НАЦIОНАЛЬНА ЕНЕРГЕТИЧНА КОМПАНIЯ "УКРЕНЕРГО"</v>
          </cell>
          <cell r="F513">
            <v>146001.85500000001</v>
          </cell>
          <cell r="G513">
            <v>143466.26199999999</v>
          </cell>
          <cell r="H513">
            <v>307168.38500000001</v>
          </cell>
          <cell r="I513">
            <v>322749.25400000002</v>
          </cell>
          <cell r="J513">
            <v>179282.992</v>
          </cell>
          <cell r="K513">
            <v>0</v>
          </cell>
          <cell r="L513">
            <v>0</v>
          </cell>
          <cell r="M513">
            <v>15860.640600000001</v>
          </cell>
          <cell r="N513">
            <v>15580.869000000001</v>
          </cell>
        </row>
        <row r="514">
          <cell r="B514">
            <v>26</v>
          </cell>
          <cell r="C514" t="str">
            <v>М.КИЇВ</v>
          </cell>
          <cell r="D514">
            <v>20749622</v>
          </cell>
          <cell r="E514" t="str">
            <v>ФIРМА "СОЮЗ-ВIКТАН" ЛТД (ТОВАРИСТВО З ОБМЕЖЕНОЮ ВIДПОВIДАЛЬНIСТЮ)</v>
          </cell>
          <cell r="F514">
            <v>395240.68</v>
          </cell>
          <cell r="G514">
            <v>372640.86</v>
          </cell>
          <cell r="H514">
            <v>333805.37900000002</v>
          </cell>
          <cell r="I514">
            <v>317189.95500000002</v>
          </cell>
          <cell r="J514">
            <v>-55450.904999999999</v>
          </cell>
          <cell r="K514">
            <v>280.13887</v>
          </cell>
          <cell r="L514">
            <v>280.13887</v>
          </cell>
          <cell r="M514">
            <v>40395.691599999998</v>
          </cell>
          <cell r="N514">
            <v>-18165.482</v>
          </cell>
        </row>
        <row r="515">
          <cell r="B515">
            <v>26</v>
          </cell>
          <cell r="C515" t="str">
            <v>М.КИЇВ</v>
          </cell>
          <cell r="D515">
            <v>31570412</v>
          </cell>
          <cell r="E515" t="str">
            <v>ВIДКРИТЕ АКЦIОНЕРНЕ ТОВАРИСТВО "УКРТРАНСНАФТА"</v>
          </cell>
          <cell r="F515">
            <v>262410.29499999998</v>
          </cell>
          <cell r="G515">
            <v>255467.26199999999</v>
          </cell>
          <cell r="H515">
            <v>229687.908</v>
          </cell>
          <cell r="I515">
            <v>238483.54199999999</v>
          </cell>
          <cell r="J515">
            <v>-16983.72</v>
          </cell>
          <cell r="K515">
            <v>0</v>
          </cell>
          <cell r="L515">
            <v>-0.53503999999999996</v>
          </cell>
          <cell r="M515">
            <v>26791.411199999999</v>
          </cell>
          <cell r="N515">
            <v>8734.43073</v>
          </cell>
        </row>
        <row r="516">
          <cell r="B516">
            <v>26</v>
          </cell>
          <cell r="C516" t="str">
            <v>М.КИЇВ</v>
          </cell>
          <cell r="D516">
            <v>19341005</v>
          </cell>
          <cell r="E516" t="str">
            <v>ТОВАРИСТВО З ОБМЕЖЕНОЮ ВIДПОВIДАЛЬНIСТЮ З IНОЗЕМНОЮ IНВЕСТИЦIЄЮ "ПРОКТЕР ЕНД ГЕМБЛ УКРАЇНА"</v>
          </cell>
          <cell r="F516">
            <v>156770.45800000001</v>
          </cell>
          <cell r="G516">
            <v>156594.799</v>
          </cell>
          <cell r="H516">
            <v>166305.89199999999</v>
          </cell>
          <cell r="I516">
            <v>172502.245</v>
          </cell>
          <cell r="J516">
            <v>15907.4457</v>
          </cell>
          <cell r="K516">
            <v>0</v>
          </cell>
          <cell r="L516">
            <v>0</v>
          </cell>
          <cell r="M516">
            <v>6829.2860099999998</v>
          </cell>
          <cell r="N516">
            <v>6196.3533799999996</v>
          </cell>
        </row>
        <row r="517">
          <cell r="B517">
            <v>26</v>
          </cell>
          <cell r="C517" t="str">
            <v>М.КИЇВ</v>
          </cell>
          <cell r="D517">
            <v>23507865</v>
          </cell>
          <cell r="E517" t="str">
            <v>АКЦIОНЕРНЕ ТОВАРИСТВО ЗАКРИТОГО ТИПУ "УКРАЇНСЬКА НЕЗАЛЕЖНА ТВ-КОРПОРАЦIЯ"</v>
          </cell>
          <cell r="F517">
            <v>66481.546799999996</v>
          </cell>
          <cell r="G517">
            <v>65548.286699999997</v>
          </cell>
          <cell r="H517">
            <v>141463.36799999999</v>
          </cell>
          <cell r="I517">
            <v>152294.43599999999</v>
          </cell>
          <cell r="J517">
            <v>86746.149799999999</v>
          </cell>
          <cell r="K517">
            <v>0</v>
          </cell>
          <cell r="L517">
            <v>0</v>
          </cell>
          <cell r="M517">
            <v>10892.9676</v>
          </cell>
          <cell r="N517">
            <v>10831.068799999999</v>
          </cell>
        </row>
        <row r="518">
          <cell r="B518">
            <v>26</v>
          </cell>
          <cell r="C518" t="str">
            <v>М.КИЇВ</v>
          </cell>
          <cell r="D518">
            <v>22927045</v>
          </cell>
          <cell r="E518" t="str">
            <v>ВIДКРИТЕ АКЦIОНЕРНЕ ТОВАРИСТВО "ДЕРЖАВНА ЕНЕРГОГЕНЕРУЮЧА КОМПАНIЯ "ЦЕНТРЕНЕРГО"</v>
          </cell>
          <cell r="F518">
            <v>172998.04800000001</v>
          </cell>
          <cell r="G518">
            <v>174305.337</v>
          </cell>
          <cell r="H518">
            <v>132930.992</v>
          </cell>
          <cell r="I518">
            <v>151402.02900000001</v>
          </cell>
          <cell r="J518">
            <v>-22903.308000000001</v>
          </cell>
          <cell r="K518">
            <v>0</v>
          </cell>
          <cell r="L518">
            <v>-4996.2</v>
          </cell>
          <cell r="M518">
            <v>19853.633300000001</v>
          </cell>
          <cell r="N518">
            <v>13474.8372</v>
          </cell>
        </row>
        <row r="519">
          <cell r="B519">
            <v>26</v>
          </cell>
          <cell r="C519" t="str">
            <v>М.КИЇВ</v>
          </cell>
          <cell r="D519">
            <v>14305909</v>
          </cell>
          <cell r="E519" t="str">
            <v>ВIДКРИТЕ АКЦIОНЕРНЕ ТОВАРИСТВО "РАЙФФАЙЗЕН БАНК АВАЛЬ"</v>
          </cell>
          <cell r="F519">
            <v>31398.898499999999</v>
          </cell>
          <cell r="G519">
            <v>31782.104500000001</v>
          </cell>
          <cell r="H519">
            <v>136259.55799999999</v>
          </cell>
          <cell r="I519">
            <v>139285.81899999999</v>
          </cell>
          <cell r="J519">
            <v>107503.715</v>
          </cell>
          <cell r="K519">
            <v>0</v>
          </cell>
          <cell r="L519">
            <v>0</v>
          </cell>
          <cell r="M519">
            <v>3423.9410400000002</v>
          </cell>
          <cell r="N519">
            <v>3021.37032</v>
          </cell>
        </row>
        <row r="520">
          <cell r="B520">
            <v>26</v>
          </cell>
          <cell r="C520" t="str">
            <v>М.КИЇВ</v>
          </cell>
          <cell r="D520">
            <v>31517060</v>
          </cell>
          <cell r="E520" t="str">
            <v>УКРАЇНСЬКЕ ДЕРЖАВНЕ ПIДПРИЄМСТВО "УКРХIМТРАНСАМIАК"</v>
          </cell>
          <cell r="F520">
            <v>69214.061300000001</v>
          </cell>
          <cell r="G520">
            <v>66017.607699999993</v>
          </cell>
          <cell r="H520">
            <v>135267.913</v>
          </cell>
          <cell r="I520">
            <v>136971.04699999999</v>
          </cell>
          <cell r="J520">
            <v>70953.439100000003</v>
          </cell>
          <cell r="K520">
            <v>0.25398999999999999</v>
          </cell>
          <cell r="L520">
            <v>0.25398999999999999</v>
          </cell>
          <cell r="M520">
            <v>6948.54529</v>
          </cell>
          <cell r="N520">
            <v>1702.63636</v>
          </cell>
        </row>
        <row r="521">
          <cell r="B521">
            <v>26</v>
          </cell>
          <cell r="C521" t="str">
            <v>М.КИЇВ</v>
          </cell>
          <cell r="D521">
            <v>31301827</v>
          </cell>
          <cell r="E521" t="str">
            <v>ДОЧIРНЯ КОМПАНIЯ "ГАЗ УКРАЇНИ" НАЦIОНАЛЬНОЇ АКЦIОНЕРНОЇ КОМПАНIЇ "НАФТОГАЗ УКРАЇНИ"</v>
          </cell>
          <cell r="F521">
            <v>112359.561</v>
          </cell>
          <cell r="G521">
            <v>71187.8171</v>
          </cell>
          <cell r="H521">
            <v>107358.773</v>
          </cell>
          <cell r="I521">
            <v>128925.436</v>
          </cell>
          <cell r="J521">
            <v>57737.618900000001</v>
          </cell>
          <cell r="K521">
            <v>0</v>
          </cell>
          <cell r="L521">
            <v>0</v>
          </cell>
          <cell r="M521">
            <v>47784.118499999997</v>
          </cell>
          <cell r="N521">
            <v>21551.6525</v>
          </cell>
        </row>
        <row r="522">
          <cell r="B522">
            <v>27</v>
          </cell>
          <cell r="C522" t="str">
            <v>М.СЕВАСТОПОЛЬ</v>
          </cell>
          <cell r="D522">
            <v>5471081</v>
          </cell>
          <cell r="E522" t="str">
            <v>ВIДКРИТЕ АКЦIОНЕРНЕ ТОВАРИСТВО "ЕНЕРГЕТИЧНА КОМПАНIЯ "СЕВАСТОПОЛЬЕНЕРГО"</v>
          </cell>
          <cell r="F522">
            <v>11661.692499999999</v>
          </cell>
          <cell r="G522">
            <v>11670.6348</v>
          </cell>
          <cell r="H522">
            <v>17722.993600000002</v>
          </cell>
          <cell r="I522">
            <v>17795.999800000001</v>
          </cell>
          <cell r="J522">
            <v>6125.3650299999999</v>
          </cell>
          <cell r="K522">
            <v>0</v>
          </cell>
          <cell r="L522">
            <v>0</v>
          </cell>
          <cell r="M522">
            <v>20.269030000000001</v>
          </cell>
          <cell r="N522">
            <v>14.57892</v>
          </cell>
        </row>
        <row r="523">
          <cell r="B523">
            <v>27</v>
          </cell>
          <cell r="C523" t="str">
            <v>М.СЕВАСТОПОЛЬ</v>
          </cell>
          <cell r="D523">
            <v>191906</v>
          </cell>
          <cell r="E523" t="str">
            <v>ВIДКРИТЕ АКЦIОНЕРНЕ ТОВАРИСТВО "БАЛАКЛАВСЬКЕ РУДОУПРАВЛIННЯ IМ. О.М.ГОРЬКОГО"</v>
          </cell>
          <cell r="F523">
            <v>8541.79666</v>
          </cell>
          <cell r="G523">
            <v>8548.1398700000009</v>
          </cell>
          <cell r="H523">
            <v>11318.721600000001</v>
          </cell>
          <cell r="I523">
            <v>11461.2701</v>
          </cell>
          <cell r="J523">
            <v>2913.1302599999999</v>
          </cell>
          <cell r="K523">
            <v>0</v>
          </cell>
          <cell r="L523">
            <v>0</v>
          </cell>
          <cell r="M523">
            <v>668.73505</v>
          </cell>
          <cell r="N523">
            <v>623.69295</v>
          </cell>
        </row>
        <row r="524">
          <cell r="B524">
            <v>27</v>
          </cell>
          <cell r="C524" t="str">
            <v>М.СЕВАСТОПОЛЬ</v>
          </cell>
          <cell r="D524">
            <v>3358305</v>
          </cell>
          <cell r="E524" t="str">
            <v>ВIДКРИТЕ АКЦIОНЕРНЕ ТОВАРИСТВО ПО ГАЗОПОСТАЧАННЮ ТА ГАЗИФIКАЦIЄ "СЕВАСТОПОЛЬГАЗ"</v>
          </cell>
          <cell r="F524">
            <v>3121.4504999999999</v>
          </cell>
          <cell r="G524">
            <v>2852.1141899999998</v>
          </cell>
          <cell r="H524">
            <v>3519.0740000000001</v>
          </cell>
          <cell r="I524">
            <v>8368.1268600000003</v>
          </cell>
          <cell r="J524">
            <v>5516.0126700000001</v>
          </cell>
          <cell r="K524">
            <v>0</v>
          </cell>
          <cell r="L524">
            <v>-5642.3068000000003</v>
          </cell>
          <cell r="M524">
            <v>49.828679999999999</v>
          </cell>
          <cell r="N524">
            <v>49.823680000000003</v>
          </cell>
        </row>
        <row r="525">
          <cell r="B525">
            <v>27</v>
          </cell>
          <cell r="C525" t="str">
            <v>М.СЕВАСТОПОЛЬ</v>
          </cell>
          <cell r="D525">
            <v>1125548</v>
          </cell>
          <cell r="E525" t="str">
            <v>ДЕРЖАВНЕ ПIДПРИЄМСТВО "СЕВАСТОПОЛЬСЬКИЙ МОРСЬКИЙ ТОРГОВЕЛЬНИЙ ПОРТ"</v>
          </cell>
          <cell r="F525">
            <v>3178.1541499999998</v>
          </cell>
          <cell r="G525">
            <v>3343.6345500000002</v>
          </cell>
          <cell r="H525">
            <v>7983.8992799999996</v>
          </cell>
          <cell r="I525">
            <v>7928.8537800000004</v>
          </cell>
          <cell r="J525">
            <v>4585.2192299999997</v>
          </cell>
          <cell r="K525">
            <v>0</v>
          </cell>
          <cell r="L525">
            <v>0</v>
          </cell>
          <cell r="M525">
            <v>122.31601000000001</v>
          </cell>
          <cell r="N525">
            <v>-55.051139999999997</v>
          </cell>
        </row>
        <row r="526">
          <cell r="B526">
            <v>27</v>
          </cell>
          <cell r="C526" t="str">
            <v>М.СЕВАСТОПОЛЬ</v>
          </cell>
          <cell r="D526">
            <v>14307989</v>
          </cell>
          <cell r="E526" t="str">
            <v>ВIДКРИТЕ АКЦIОНЕРНЕ ТОВАРИСТВО "ЦЕНТРАЛЬНЕ КОНСТРУКТОРСЬКЕ БЮРО "КОРАЛЛ"</v>
          </cell>
          <cell r="F526">
            <v>8199.2110799999991</v>
          </cell>
          <cell r="G526">
            <v>7374.9432800000004</v>
          </cell>
          <cell r="H526">
            <v>6940.36481</v>
          </cell>
          <cell r="I526">
            <v>7622.6433500000003</v>
          </cell>
          <cell r="J526">
            <v>247.70007000000001</v>
          </cell>
          <cell r="K526">
            <v>0</v>
          </cell>
          <cell r="L526">
            <v>-1.3100000000000001E-2</v>
          </cell>
          <cell r="M526">
            <v>687.84880999999996</v>
          </cell>
          <cell r="N526">
            <v>681.90062</v>
          </cell>
        </row>
        <row r="527">
          <cell r="B527">
            <v>27</v>
          </cell>
          <cell r="C527" t="str">
            <v>М.СЕВАСТОПОЛЬ</v>
          </cell>
          <cell r="D527">
            <v>5431414</v>
          </cell>
          <cell r="E527" t="str">
            <v>ГОСУДАРСТВЕННОЕ ПРЕДПРИЯТИЕ "СЕВАСТОПОЛЬСКИЙ ВИНОДЕЛЬЧЕСКИЙ ЗАВОД"</v>
          </cell>
          <cell r="F527">
            <v>5783.1439099999998</v>
          </cell>
          <cell r="G527">
            <v>6093.3615099999997</v>
          </cell>
          <cell r="H527">
            <v>5935.20795</v>
          </cell>
          <cell r="I527">
            <v>7518.3419000000004</v>
          </cell>
          <cell r="J527">
            <v>1424.9803899999999</v>
          </cell>
          <cell r="K527">
            <v>0</v>
          </cell>
          <cell r="L527">
            <v>0</v>
          </cell>
          <cell r="M527">
            <v>1013.29272</v>
          </cell>
          <cell r="N527">
            <v>1007.78976</v>
          </cell>
        </row>
        <row r="528">
          <cell r="B528">
            <v>27</v>
          </cell>
          <cell r="C528" t="str">
            <v>М.СЕВАСТОПОЛЬ</v>
          </cell>
          <cell r="D528">
            <v>20709663</v>
          </cell>
          <cell r="E528" t="str">
            <v>ДЕРЖАВНЕ ПIДПРИЄМСТВО СЕВАСТОПОЛЬСЬКИЙ МОРСЬКИЙ РИБНИЙ ПОРТ</v>
          </cell>
          <cell r="F528">
            <v>7601.83997</v>
          </cell>
          <cell r="G528">
            <v>6917.5823200000004</v>
          </cell>
          <cell r="H528">
            <v>6387.76368</v>
          </cell>
          <cell r="I528">
            <v>7040.3370000000004</v>
          </cell>
          <cell r="J528">
            <v>122.75467999999999</v>
          </cell>
          <cell r="K528">
            <v>0</v>
          </cell>
          <cell r="L528">
            <v>0</v>
          </cell>
          <cell r="M528">
            <v>968.94960000000003</v>
          </cell>
          <cell r="N528">
            <v>652.10170000000005</v>
          </cell>
        </row>
        <row r="529">
          <cell r="B529">
            <v>27</v>
          </cell>
          <cell r="C529" t="str">
            <v>М.СЕВАСТОПОЛЬ</v>
          </cell>
          <cell r="D529">
            <v>463088</v>
          </cell>
          <cell r="E529" t="str">
            <v>СЕВАСТОПОЛЬСКОЕ ГОСУДАРСТВЕННОЕ ПРЕДПРИЯТИЕ "АТЛАНТИКА"</v>
          </cell>
          <cell r="F529">
            <v>390.3526</v>
          </cell>
          <cell r="G529">
            <v>51.631959999999999</v>
          </cell>
          <cell r="H529">
            <v>3372.6051000000002</v>
          </cell>
          <cell r="I529">
            <v>6285.5588399999997</v>
          </cell>
          <cell r="J529">
            <v>6233.92688</v>
          </cell>
          <cell r="K529">
            <v>0</v>
          </cell>
          <cell r="L529">
            <v>-2743.9856</v>
          </cell>
          <cell r="M529">
            <v>28.056999999999999</v>
          </cell>
          <cell r="N529">
            <v>28.056999999999999</v>
          </cell>
        </row>
        <row r="530">
          <cell r="B530">
            <v>27</v>
          </cell>
          <cell r="C530" t="str">
            <v>М.СЕВАСТОПОЛЬ</v>
          </cell>
          <cell r="D530">
            <v>3358274</v>
          </cell>
          <cell r="E530" t="str">
            <v>ДЕРЖАВНЕ КОМУНАЛЬНЕ ПIДПРИЄМСТВО "СЕВМIСЬКВОДОКАНАЛ"</v>
          </cell>
          <cell r="F530">
            <v>4545.36391</v>
          </cell>
          <cell r="G530">
            <v>4526.8966700000001</v>
          </cell>
          <cell r="H530">
            <v>5308.25695</v>
          </cell>
          <cell r="I530">
            <v>6013.4211500000001</v>
          </cell>
          <cell r="J530">
            <v>1486.52448</v>
          </cell>
          <cell r="K530">
            <v>0</v>
          </cell>
          <cell r="L530">
            <v>0</v>
          </cell>
          <cell r="M530">
            <v>715.50985000000003</v>
          </cell>
          <cell r="N530">
            <v>686.05728999999997</v>
          </cell>
        </row>
        <row r="531">
          <cell r="B531">
            <v>27</v>
          </cell>
          <cell r="C531" t="str">
            <v>М.СЕВАСТОПОЛЬ</v>
          </cell>
          <cell r="D531">
            <v>23450835</v>
          </cell>
          <cell r="E531" t="str">
            <v>СЕВАСТОПОЛЬСЬКА ФIЛIЯ ЗАКРИТОГО АКЦIОНЕРНОГО ТОВАРИСТВА "УКРАЄНСЬКИЙ МОБIЛЬНИЙ ЗВ'ЯЗОК"</v>
          </cell>
          <cell r="F531">
            <v>3433.61</v>
          </cell>
          <cell r="G531">
            <v>3433.61</v>
          </cell>
          <cell r="H531">
            <v>4610.2</v>
          </cell>
          <cell r="I531">
            <v>4610.2</v>
          </cell>
          <cell r="J531">
            <v>1176.5899999999999</v>
          </cell>
          <cell r="K531">
            <v>0</v>
          </cell>
          <cell r="L531">
            <v>0</v>
          </cell>
          <cell r="M531">
            <v>5.3699999999999998E-3</v>
          </cell>
          <cell r="N531">
            <v>0</v>
          </cell>
        </row>
        <row r="532">
          <cell r="B532">
            <v>27</v>
          </cell>
          <cell r="C532" t="str">
            <v>М.СЕВАСТОПОЛЬ</v>
          </cell>
          <cell r="D532">
            <v>3358357</v>
          </cell>
          <cell r="E532" t="str">
            <v>КОМУНАЛЬНЕ ПIДПРИЄМСТВО "СЕВТЕПЛОЕНЕРГО" СЕВАСТОПОЛЬСЬКОЄ МIСЬКОЄ РАДИ</v>
          </cell>
          <cell r="F532">
            <v>3618.7648199999999</v>
          </cell>
          <cell r="G532">
            <v>3646.5735800000002</v>
          </cell>
          <cell r="H532">
            <v>2889.40524</v>
          </cell>
          <cell r="I532">
            <v>3381.9398999999999</v>
          </cell>
          <cell r="J532">
            <v>-264.63368000000003</v>
          </cell>
          <cell r="K532">
            <v>0</v>
          </cell>
          <cell r="L532">
            <v>0</v>
          </cell>
          <cell r="M532">
            <v>400.16811000000001</v>
          </cell>
          <cell r="N532">
            <v>400.12164000000001</v>
          </cell>
        </row>
        <row r="533">
          <cell r="B533">
            <v>27</v>
          </cell>
          <cell r="C533" t="str">
            <v>М.СЕВАСТОПОЛЬ</v>
          </cell>
          <cell r="D533">
            <v>31576194</v>
          </cell>
          <cell r="E533" t="str">
            <v>ТОВАРИСТВО З ОБМЕЖЕНОЮ ВIДПОВIДАЛЬНIСТЮ "ПIДПРИЄМСТВО "ТАВРIДА ЕЛЕКТРИК УКРАЇНА"</v>
          </cell>
          <cell r="F533">
            <v>1159.0281500000001</v>
          </cell>
          <cell r="G533">
            <v>410.09992999999997</v>
          </cell>
          <cell r="H533">
            <v>3187.2975299999998</v>
          </cell>
          <cell r="I533">
            <v>3012.54448</v>
          </cell>
          <cell r="J533">
            <v>2602.4445500000002</v>
          </cell>
          <cell r="K533">
            <v>0</v>
          </cell>
          <cell r="L533">
            <v>0</v>
          </cell>
          <cell r="M533">
            <v>128.23518999999999</v>
          </cell>
          <cell r="N533">
            <v>-174.96862999999999</v>
          </cell>
        </row>
        <row r="534">
          <cell r="B534">
            <v>27</v>
          </cell>
          <cell r="C534" t="str">
            <v>М.СЕВАСТОПОЛЬ</v>
          </cell>
          <cell r="D534">
            <v>1271342</v>
          </cell>
          <cell r="E534" t="str">
            <v>ЗАКРИТЕ АКЦIОНЕРНЕ ТОВАРИСТВО "СЕВАСТОПОЛЬБУД"</v>
          </cell>
          <cell r="F534">
            <v>1817.16867</v>
          </cell>
          <cell r="G534">
            <v>1826.03253</v>
          </cell>
          <cell r="H534">
            <v>2487.26071</v>
          </cell>
          <cell r="I534">
            <v>2687.1341699999998</v>
          </cell>
          <cell r="J534">
            <v>861.10163999999997</v>
          </cell>
          <cell r="K534">
            <v>0</v>
          </cell>
          <cell r="L534">
            <v>0</v>
          </cell>
          <cell r="M534">
            <v>210.83634000000001</v>
          </cell>
          <cell r="N534">
            <v>199.87343000000001</v>
          </cell>
        </row>
        <row r="535">
          <cell r="B535">
            <v>27</v>
          </cell>
          <cell r="C535" t="str">
            <v>М.СЕВАСТОПОЛЬ</v>
          </cell>
          <cell r="D535">
            <v>30120798</v>
          </cell>
          <cell r="E535" t="str">
            <v>ПIДПРИЄМСТВО "БУДIВЕЛЬНЕ УПРАВЛIННЯ ЧОРНОМОРСЬКОГО ФЛОТУ МIНIСТЕРСТВА ОБОРОНИ РОСIЙСЬКОЄ ФЕДЕРАЦIЄ"</v>
          </cell>
          <cell r="F535">
            <v>2371.0375300000001</v>
          </cell>
          <cell r="G535">
            <v>2313.6025500000001</v>
          </cell>
          <cell r="H535">
            <v>2159.6012500000002</v>
          </cell>
          <cell r="I535">
            <v>2505.6170499999998</v>
          </cell>
          <cell r="J535">
            <v>192.0145</v>
          </cell>
          <cell r="K535">
            <v>0</v>
          </cell>
          <cell r="L535">
            <v>0</v>
          </cell>
          <cell r="M535">
            <v>352.94360999999998</v>
          </cell>
          <cell r="N535">
            <v>346.01351</v>
          </cell>
        </row>
        <row r="536">
          <cell r="B536">
            <v>27</v>
          </cell>
          <cell r="C536" t="str">
            <v>М.СЕВАСТОПОЛЬ</v>
          </cell>
          <cell r="D536">
            <v>32367281</v>
          </cell>
          <cell r="E536" t="str">
            <v>ТОВАРИСТВО З ОБМЕЖЕНОЮ ВIДПОВIДАЛЬНIСТЮ "IНКЕРМАНСЬКИЙ ЗАВОД МАРОЧНЫХ ВИН"</v>
          </cell>
          <cell r="F536">
            <v>1543.9348399999999</v>
          </cell>
          <cell r="G536">
            <v>2601.6455900000001</v>
          </cell>
          <cell r="H536">
            <v>1495.5406399999999</v>
          </cell>
          <cell r="I536">
            <v>2367.8175999999999</v>
          </cell>
          <cell r="J536">
            <v>-233.82799</v>
          </cell>
          <cell r="K536">
            <v>0</v>
          </cell>
          <cell r="L536">
            <v>0</v>
          </cell>
          <cell r="M536">
            <v>1507.82761</v>
          </cell>
          <cell r="N536">
            <v>667.09041000000002</v>
          </cell>
        </row>
        <row r="537">
          <cell r="B537">
            <v>27</v>
          </cell>
          <cell r="C537" t="str">
            <v>М.СЕВАСТОПОЛЬ</v>
          </cell>
          <cell r="D537">
            <v>30628382</v>
          </cell>
          <cell r="E537" t="str">
            <v>ЗАКРИТЕ АКЦIОНЕРНЕ ТОВАРИСТВО "СТIВIДОРНА КОМПАНIЯ "АВЛIТА"</v>
          </cell>
          <cell r="F537">
            <v>9750.0884700000006</v>
          </cell>
          <cell r="G537">
            <v>5914.3537100000003</v>
          </cell>
          <cell r="H537">
            <v>332.47620000000001</v>
          </cell>
          <cell r="I537">
            <v>2316.4645999999998</v>
          </cell>
          <cell r="J537">
            <v>-3597.8890999999999</v>
          </cell>
          <cell r="K537">
            <v>0</v>
          </cell>
          <cell r="L537">
            <v>0</v>
          </cell>
          <cell r="M537">
            <v>1987.38642</v>
          </cell>
          <cell r="N537">
            <v>1983.98254</v>
          </cell>
        </row>
        <row r="538">
          <cell r="B538">
            <v>27</v>
          </cell>
          <cell r="C538" t="str">
            <v>М.СЕВАСТОПОЛЬ</v>
          </cell>
          <cell r="D538">
            <v>14319030</v>
          </cell>
          <cell r="E538" t="str">
            <v>ВIДДIЛ ДЕРЖАВНОЄ СЛУЖБИ ОХОРОНИ ПРИ УМВС УКРАЄНИ В М.СЕВАСТОПОЛI</v>
          </cell>
          <cell r="F538">
            <v>1436.8508400000001</v>
          </cell>
          <cell r="G538">
            <v>1434.9792199999999</v>
          </cell>
          <cell r="H538">
            <v>1797.0049899999999</v>
          </cell>
          <cell r="I538">
            <v>1933.8068000000001</v>
          </cell>
          <cell r="J538">
            <v>498.82758000000001</v>
          </cell>
          <cell r="K538">
            <v>0</v>
          </cell>
          <cell r="L538">
            <v>0</v>
          </cell>
          <cell r="M538">
            <v>138.00036</v>
          </cell>
          <cell r="N538">
            <v>136.80180999999999</v>
          </cell>
        </row>
        <row r="539">
          <cell r="B539">
            <v>27</v>
          </cell>
          <cell r="C539" t="str">
            <v>М.СЕВАСТОПОЛЬ</v>
          </cell>
          <cell r="D539">
            <v>13792296</v>
          </cell>
          <cell r="E539" t="str">
            <v>ЗАКРИТЕ АКЦIОНЕРНЕ ТОВАРИСТВО "МОРБУД"</v>
          </cell>
          <cell r="F539">
            <v>862.98918000000003</v>
          </cell>
          <cell r="G539">
            <v>866.39746000000002</v>
          </cell>
          <cell r="H539">
            <v>1601.4037800000001</v>
          </cell>
          <cell r="I539">
            <v>1846.8071299999999</v>
          </cell>
          <cell r="J539">
            <v>980.40967000000001</v>
          </cell>
          <cell r="K539">
            <v>0</v>
          </cell>
          <cell r="L539">
            <v>0</v>
          </cell>
          <cell r="M539">
            <v>248.81586999999999</v>
          </cell>
          <cell r="N539">
            <v>245.40334999999999</v>
          </cell>
        </row>
        <row r="540">
          <cell r="B540">
            <v>27</v>
          </cell>
          <cell r="C540" t="str">
            <v>М.СЕВАСТОПОЛЬ</v>
          </cell>
          <cell r="D540">
            <v>9324193</v>
          </cell>
          <cell r="E540" t="str">
            <v>СЕВАСТОПОЛЬСКИЙ ФИЛИАЛ АКЦИОНЕРНО-КОММЕРЧЕСКОГО БАНКА СОЦИАЛЬНОГО РАЗВИТИЯ "УКРСОЦБАНК"</v>
          </cell>
          <cell r="F540">
            <v>672.96311000000003</v>
          </cell>
          <cell r="G540">
            <v>672.95128999999997</v>
          </cell>
          <cell r="H540">
            <v>1781.4608800000001</v>
          </cell>
          <cell r="I540">
            <v>1781.4608800000001</v>
          </cell>
          <cell r="J540">
            <v>1108.5095899999999</v>
          </cell>
          <cell r="K540">
            <v>0</v>
          </cell>
          <cell r="L540">
            <v>0</v>
          </cell>
          <cell r="M540">
            <v>3.8999999999999999E-4</v>
          </cell>
          <cell r="N540">
            <v>-1.993E-2</v>
          </cell>
        </row>
        <row r="541">
          <cell r="B541">
            <v>27</v>
          </cell>
          <cell r="C541" t="str">
            <v>М.СЕВАСТОПОЛЬ</v>
          </cell>
          <cell r="D541">
            <v>22288148</v>
          </cell>
          <cell r="E541" t="str">
            <v>ЗАКРЫТОЕ АКЦИОНЕРНОЕ ОБЩЕСТВО "МЕХАНИЗАЦИЯ СТРОИТЕЛЬСТВА"</v>
          </cell>
          <cell r="F541">
            <v>1072.23693</v>
          </cell>
          <cell r="G541">
            <v>1057.6027300000001</v>
          </cell>
          <cell r="H541">
            <v>1690.8791200000001</v>
          </cell>
          <cell r="I541">
            <v>1764.9746500000001</v>
          </cell>
          <cell r="J541">
            <v>707.37192000000005</v>
          </cell>
          <cell r="K541">
            <v>0</v>
          </cell>
          <cell r="L541">
            <v>-12.06959</v>
          </cell>
          <cell r="M541">
            <v>62.552390000000003</v>
          </cell>
          <cell r="N541">
            <v>61.980710000000002</v>
          </cell>
        </row>
      </sheetData>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 місяць (фонди)"/>
      <sheetName val="Лист1"/>
      <sheetName val="ЗДМмісяць"/>
      <sheetName val="ДБ-ЗагСпецМ (Норбаз)"/>
      <sheetName val="ПлатОблMis"/>
      <sheetName val="Платеж Рік (фонди)"/>
      <sheetName val="ДБ-ЗагСпецРік (Норбаз)"/>
      <sheetName val="ЗДМРік"/>
      <sheetName val="ПлатОблРік"/>
      <sheetName val="Платеж місяць (МФУ)"/>
      <sheetName val="Платеж Рік (МФУ)"/>
      <sheetName val="НаказДПА"/>
      <sheetName val="розпис"/>
      <sheetName val="РозписОбл"/>
      <sheetName val="Надх"/>
      <sheetName val="Исход ЗФ(ЗБ)"/>
      <sheetName val="Исход СФ(ЗБ)"/>
      <sheetName val="Исход ЗФ "/>
      <sheetName val="Исход СФ "/>
      <sheetName val="Начни с меня"/>
      <sheetName val="контроль"/>
      <sheetName val="Авто"/>
      <sheetName val="додаток2"/>
      <sheetName val="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
          <cell r="C9" t="str">
            <v>Червень</v>
          </cell>
          <cell r="D9">
            <v>119</v>
          </cell>
          <cell r="F9">
            <v>19</v>
          </cell>
          <cell r="H9" t="str">
            <v>червня</v>
          </cell>
          <cell r="J9" t="str">
            <v>банківських</v>
          </cell>
        </row>
        <row r="10">
          <cell r="F10">
            <v>20</v>
          </cell>
        </row>
        <row r="11">
          <cell r="F11">
            <v>20</v>
          </cell>
        </row>
        <row r="12">
          <cell r="F12">
            <v>22</v>
          </cell>
        </row>
        <row r="13">
          <cell r="F13">
            <v>21</v>
          </cell>
        </row>
        <row r="14">
          <cell r="F14">
            <v>17</v>
          </cell>
        </row>
        <row r="15">
          <cell r="F15">
            <v>19</v>
          </cell>
        </row>
        <row r="16">
          <cell r="F16">
            <v>22</v>
          </cell>
        </row>
        <row r="17">
          <cell r="F17">
            <v>21</v>
          </cell>
        </row>
        <row r="18">
          <cell r="F18">
            <v>22</v>
          </cell>
        </row>
        <row r="19">
          <cell r="F19">
            <v>21</v>
          </cell>
        </row>
        <row r="20">
          <cell r="F20">
            <v>22</v>
          </cell>
        </row>
        <row r="21">
          <cell r="F21">
            <v>23</v>
          </cell>
        </row>
      </sheetData>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афикРучн"/>
      <sheetName val="график (2)"/>
      <sheetName val="график"/>
      <sheetName val="Лист4"/>
      <sheetName val="Лист1"/>
      <sheetName val="Платеж місяць Му"/>
      <sheetName val="Платеж РікМУ"/>
      <sheetName val="Исход ЗФ "/>
      <sheetName val="Исход СФ "/>
      <sheetName val="ДМБ"/>
      <sheetName val="Лист3"/>
      <sheetName val="Платеж місяць (фонди)"/>
      <sheetName val="ЗДМмісяць"/>
      <sheetName val="ДБ-ЗагСпецМ (Норбаз)"/>
      <sheetName val="ПлатОблMis"/>
      <sheetName val="Платеж Рік (фонди)"/>
      <sheetName val="ДБ-ЗагСпецРік (Норбаз)"/>
      <sheetName val="ЗДМРік"/>
      <sheetName val="ПлатОблРік"/>
      <sheetName val="Платеж місяць (МФУ)"/>
      <sheetName val="Платеж Рік (МФУ)"/>
      <sheetName val="НаказДПА"/>
      <sheetName val="розпис"/>
      <sheetName val="РозписОбл"/>
      <sheetName val="Надх"/>
      <sheetName val="Исход ЗФ(ЗБ)"/>
      <sheetName val="Исход СФ(ЗБ)"/>
      <sheetName val="Начни с меня"/>
      <sheetName val="контроль"/>
      <sheetName val="Авт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6">
          <cell r="F16">
            <v>5</v>
          </cell>
        </row>
      </sheetData>
      <sheetData sheetId="28" refreshError="1"/>
      <sheetData sheetId="2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яснення"/>
      <sheetName val="основная(1)"/>
      <sheetName val="доп_потенциал(2)"/>
      <sheetName val="мини_ДПИ_крупные(3)"/>
      <sheetName val="мини_ДПИ(4)"/>
      <sheetName val="большие_минимизаторы(5)"/>
      <sheetName val="мини_прибыль(6)"/>
      <sheetName val="мини_льготы(7)"/>
      <sheetName val="мини_0-0,1%(8)"/>
      <sheetName val="основная_1_"/>
      <sheetName val="Начни с меня"/>
    </sheetNames>
    <sheetDataSet>
      <sheetData sheetId="0"/>
      <sheetData sheetId="1" refreshError="1">
        <row r="4">
          <cell r="B4" t="str">
            <v>Код підприємства</v>
          </cell>
          <cell r="C4" t="str">
            <v>Назва підприємства</v>
          </cell>
          <cell r="D4" t="str">
            <v>Сума валового доходу за 9 місяців 2005р.</v>
          </cell>
          <cell r="E4" t="str">
            <v>Збір платежів до Державного бюджету станом на 01.10.2005р.</v>
          </cell>
          <cell r="F4" t="str">
            <v>Податкове навантаження</v>
          </cell>
        </row>
      </sheetData>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view="pageBreakPreview" zoomScale="85" zoomScaleNormal="75" zoomScaleSheetLayoutView="85" workbookViewId="0">
      <selection activeCell="I46" sqref="I46"/>
    </sheetView>
  </sheetViews>
  <sheetFormatPr defaultRowHeight="18"/>
  <cols>
    <col min="1" max="1" width="14.109375" style="15" customWidth="1"/>
    <col min="2" max="2" width="48.21875" style="3" customWidth="1"/>
    <col min="3" max="3" width="21.88671875" style="4" customWidth="1"/>
    <col min="4" max="4" width="20.88671875" style="4" customWidth="1"/>
    <col min="5" max="5" width="19.77734375" style="4" customWidth="1"/>
    <col min="6" max="6" width="19.109375" style="4" customWidth="1"/>
    <col min="7" max="7" width="9.109375" style="4"/>
    <col min="8" max="8" width="24.6640625" style="5" customWidth="1"/>
    <col min="9" max="9" width="18.77734375" style="5" customWidth="1"/>
    <col min="10" max="10" width="13.21875" style="4" customWidth="1"/>
    <col min="11" max="256" width="9.109375" style="4"/>
    <col min="257" max="257" width="17.21875" style="4" customWidth="1"/>
    <col min="258" max="258" width="59.109375" style="4" customWidth="1"/>
    <col min="259" max="259" width="16.21875" style="4" customWidth="1"/>
    <col min="260" max="260" width="16.33203125" style="4" customWidth="1"/>
    <col min="261" max="261" width="15.88671875" style="4" customWidth="1"/>
    <col min="262" max="262" width="15.6640625" style="4" customWidth="1"/>
    <col min="263" max="263" width="9.109375" style="4"/>
    <col min="264" max="264" width="24.6640625" style="4" customWidth="1"/>
    <col min="265" max="265" width="18.77734375" style="4" customWidth="1"/>
    <col min="266" max="266" width="13.21875" style="4" customWidth="1"/>
    <col min="267" max="512" width="9.109375" style="4"/>
    <col min="513" max="513" width="17.21875" style="4" customWidth="1"/>
    <col min="514" max="514" width="59.109375" style="4" customWidth="1"/>
    <col min="515" max="515" width="16.21875" style="4" customWidth="1"/>
    <col min="516" max="516" width="16.33203125" style="4" customWidth="1"/>
    <col min="517" max="517" width="15.88671875" style="4" customWidth="1"/>
    <col min="518" max="518" width="15.6640625" style="4" customWidth="1"/>
    <col min="519" max="519" width="9.109375" style="4"/>
    <col min="520" max="520" width="24.6640625" style="4" customWidth="1"/>
    <col min="521" max="521" width="18.77734375" style="4" customWidth="1"/>
    <col min="522" max="522" width="13.21875" style="4" customWidth="1"/>
    <col min="523" max="768" width="9.109375" style="4"/>
    <col min="769" max="769" width="17.21875" style="4" customWidth="1"/>
    <col min="770" max="770" width="59.109375" style="4" customWidth="1"/>
    <col min="771" max="771" width="16.21875" style="4" customWidth="1"/>
    <col min="772" max="772" width="16.33203125" style="4" customWidth="1"/>
    <col min="773" max="773" width="15.88671875" style="4" customWidth="1"/>
    <col min="774" max="774" width="15.6640625" style="4" customWidth="1"/>
    <col min="775" max="775" width="9.109375" style="4"/>
    <col min="776" max="776" width="24.6640625" style="4" customWidth="1"/>
    <col min="777" max="777" width="18.77734375" style="4" customWidth="1"/>
    <col min="778" max="778" width="13.21875" style="4" customWidth="1"/>
    <col min="779" max="1024" width="9.109375" style="4"/>
    <col min="1025" max="1025" width="17.21875" style="4" customWidth="1"/>
    <col min="1026" max="1026" width="59.109375" style="4" customWidth="1"/>
    <col min="1027" max="1027" width="16.21875" style="4" customWidth="1"/>
    <col min="1028" max="1028" width="16.33203125" style="4" customWidth="1"/>
    <col min="1029" max="1029" width="15.88671875" style="4" customWidth="1"/>
    <col min="1030" max="1030" width="15.6640625" style="4" customWidth="1"/>
    <col min="1031" max="1031" width="9.109375" style="4"/>
    <col min="1032" max="1032" width="24.6640625" style="4" customWidth="1"/>
    <col min="1033" max="1033" width="18.77734375" style="4" customWidth="1"/>
    <col min="1034" max="1034" width="13.21875" style="4" customWidth="1"/>
    <col min="1035" max="1280" width="9.109375" style="4"/>
    <col min="1281" max="1281" width="17.21875" style="4" customWidth="1"/>
    <col min="1282" max="1282" width="59.109375" style="4" customWidth="1"/>
    <col min="1283" max="1283" width="16.21875" style="4" customWidth="1"/>
    <col min="1284" max="1284" width="16.33203125" style="4" customWidth="1"/>
    <col min="1285" max="1285" width="15.88671875" style="4" customWidth="1"/>
    <col min="1286" max="1286" width="15.6640625" style="4" customWidth="1"/>
    <col min="1287" max="1287" width="9.109375" style="4"/>
    <col min="1288" max="1288" width="24.6640625" style="4" customWidth="1"/>
    <col min="1289" max="1289" width="18.77734375" style="4" customWidth="1"/>
    <col min="1290" max="1290" width="13.21875" style="4" customWidth="1"/>
    <col min="1291" max="1536" width="9.109375" style="4"/>
    <col min="1537" max="1537" width="17.21875" style="4" customWidth="1"/>
    <col min="1538" max="1538" width="59.109375" style="4" customWidth="1"/>
    <col min="1539" max="1539" width="16.21875" style="4" customWidth="1"/>
    <col min="1540" max="1540" width="16.33203125" style="4" customWidth="1"/>
    <col min="1541" max="1541" width="15.88671875" style="4" customWidth="1"/>
    <col min="1542" max="1542" width="15.6640625" style="4" customWidth="1"/>
    <col min="1543" max="1543" width="9.109375" style="4"/>
    <col min="1544" max="1544" width="24.6640625" style="4" customWidth="1"/>
    <col min="1545" max="1545" width="18.77734375" style="4" customWidth="1"/>
    <col min="1546" max="1546" width="13.21875" style="4" customWidth="1"/>
    <col min="1547" max="1792" width="9.109375" style="4"/>
    <col min="1793" max="1793" width="17.21875" style="4" customWidth="1"/>
    <col min="1794" max="1794" width="59.109375" style="4" customWidth="1"/>
    <col min="1795" max="1795" width="16.21875" style="4" customWidth="1"/>
    <col min="1796" max="1796" width="16.33203125" style="4" customWidth="1"/>
    <col min="1797" max="1797" width="15.88671875" style="4" customWidth="1"/>
    <col min="1798" max="1798" width="15.6640625" style="4" customWidth="1"/>
    <col min="1799" max="1799" width="9.109375" style="4"/>
    <col min="1800" max="1800" width="24.6640625" style="4" customWidth="1"/>
    <col min="1801" max="1801" width="18.77734375" style="4" customWidth="1"/>
    <col min="1802" max="1802" width="13.21875" style="4" customWidth="1"/>
    <col min="1803" max="2048" width="9.109375" style="4"/>
    <col min="2049" max="2049" width="17.21875" style="4" customWidth="1"/>
    <col min="2050" max="2050" width="59.109375" style="4" customWidth="1"/>
    <col min="2051" max="2051" width="16.21875" style="4" customWidth="1"/>
    <col min="2052" max="2052" width="16.33203125" style="4" customWidth="1"/>
    <col min="2053" max="2053" width="15.88671875" style="4" customWidth="1"/>
    <col min="2054" max="2054" width="15.6640625" style="4" customWidth="1"/>
    <col min="2055" max="2055" width="9.109375" style="4"/>
    <col min="2056" max="2056" width="24.6640625" style="4" customWidth="1"/>
    <col min="2057" max="2057" width="18.77734375" style="4" customWidth="1"/>
    <col min="2058" max="2058" width="13.21875" style="4" customWidth="1"/>
    <col min="2059" max="2304" width="9.109375" style="4"/>
    <col min="2305" max="2305" width="17.21875" style="4" customWidth="1"/>
    <col min="2306" max="2306" width="59.109375" style="4" customWidth="1"/>
    <col min="2307" max="2307" width="16.21875" style="4" customWidth="1"/>
    <col min="2308" max="2308" width="16.33203125" style="4" customWidth="1"/>
    <col min="2309" max="2309" width="15.88671875" style="4" customWidth="1"/>
    <col min="2310" max="2310" width="15.6640625" style="4" customWidth="1"/>
    <col min="2311" max="2311" width="9.109375" style="4"/>
    <col min="2312" max="2312" width="24.6640625" style="4" customWidth="1"/>
    <col min="2313" max="2313" width="18.77734375" style="4" customWidth="1"/>
    <col min="2314" max="2314" width="13.21875" style="4" customWidth="1"/>
    <col min="2315" max="2560" width="9.109375" style="4"/>
    <col min="2561" max="2561" width="17.21875" style="4" customWidth="1"/>
    <col min="2562" max="2562" width="59.109375" style="4" customWidth="1"/>
    <col min="2563" max="2563" width="16.21875" style="4" customWidth="1"/>
    <col min="2564" max="2564" width="16.33203125" style="4" customWidth="1"/>
    <col min="2565" max="2565" width="15.88671875" style="4" customWidth="1"/>
    <col min="2566" max="2566" width="15.6640625" style="4" customWidth="1"/>
    <col min="2567" max="2567" width="9.109375" style="4"/>
    <col min="2568" max="2568" width="24.6640625" style="4" customWidth="1"/>
    <col min="2569" max="2569" width="18.77734375" style="4" customWidth="1"/>
    <col min="2570" max="2570" width="13.21875" style="4" customWidth="1"/>
    <col min="2571" max="2816" width="9.109375" style="4"/>
    <col min="2817" max="2817" width="17.21875" style="4" customWidth="1"/>
    <col min="2818" max="2818" width="59.109375" style="4" customWidth="1"/>
    <col min="2819" max="2819" width="16.21875" style="4" customWidth="1"/>
    <col min="2820" max="2820" width="16.33203125" style="4" customWidth="1"/>
    <col min="2821" max="2821" width="15.88671875" style="4" customWidth="1"/>
    <col min="2822" max="2822" width="15.6640625" style="4" customWidth="1"/>
    <col min="2823" max="2823" width="9.109375" style="4"/>
    <col min="2824" max="2824" width="24.6640625" style="4" customWidth="1"/>
    <col min="2825" max="2825" width="18.77734375" style="4" customWidth="1"/>
    <col min="2826" max="2826" width="13.21875" style="4" customWidth="1"/>
    <col min="2827" max="3072" width="9.109375" style="4"/>
    <col min="3073" max="3073" width="17.21875" style="4" customWidth="1"/>
    <col min="3074" max="3074" width="59.109375" style="4" customWidth="1"/>
    <col min="3075" max="3075" width="16.21875" style="4" customWidth="1"/>
    <col min="3076" max="3076" width="16.33203125" style="4" customWidth="1"/>
    <col min="3077" max="3077" width="15.88671875" style="4" customWidth="1"/>
    <col min="3078" max="3078" width="15.6640625" style="4" customWidth="1"/>
    <col min="3079" max="3079" width="9.109375" style="4"/>
    <col min="3080" max="3080" width="24.6640625" style="4" customWidth="1"/>
    <col min="3081" max="3081" width="18.77734375" style="4" customWidth="1"/>
    <col min="3082" max="3082" width="13.21875" style="4" customWidth="1"/>
    <col min="3083" max="3328" width="9.109375" style="4"/>
    <col min="3329" max="3329" width="17.21875" style="4" customWidth="1"/>
    <col min="3330" max="3330" width="59.109375" style="4" customWidth="1"/>
    <col min="3331" max="3331" width="16.21875" style="4" customWidth="1"/>
    <col min="3332" max="3332" width="16.33203125" style="4" customWidth="1"/>
    <col min="3333" max="3333" width="15.88671875" style="4" customWidth="1"/>
    <col min="3334" max="3334" width="15.6640625" style="4" customWidth="1"/>
    <col min="3335" max="3335" width="9.109375" style="4"/>
    <col min="3336" max="3336" width="24.6640625" style="4" customWidth="1"/>
    <col min="3337" max="3337" width="18.77734375" style="4" customWidth="1"/>
    <col min="3338" max="3338" width="13.21875" style="4" customWidth="1"/>
    <col min="3339" max="3584" width="9.109375" style="4"/>
    <col min="3585" max="3585" width="17.21875" style="4" customWidth="1"/>
    <col min="3586" max="3586" width="59.109375" style="4" customWidth="1"/>
    <col min="3587" max="3587" width="16.21875" style="4" customWidth="1"/>
    <col min="3588" max="3588" width="16.33203125" style="4" customWidth="1"/>
    <col min="3589" max="3589" width="15.88671875" style="4" customWidth="1"/>
    <col min="3590" max="3590" width="15.6640625" style="4" customWidth="1"/>
    <col min="3591" max="3591" width="9.109375" style="4"/>
    <col min="3592" max="3592" width="24.6640625" style="4" customWidth="1"/>
    <col min="3593" max="3593" width="18.77734375" style="4" customWidth="1"/>
    <col min="3594" max="3594" width="13.21875" style="4" customWidth="1"/>
    <col min="3595" max="3840" width="9.109375" style="4"/>
    <col min="3841" max="3841" width="17.21875" style="4" customWidth="1"/>
    <col min="3842" max="3842" width="59.109375" style="4" customWidth="1"/>
    <col min="3843" max="3843" width="16.21875" style="4" customWidth="1"/>
    <col min="3844" max="3844" width="16.33203125" style="4" customWidth="1"/>
    <col min="3845" max="3845" width="15.88671875" style="4" customWidth="1"/>
    <col min="3846" max="3846" width="15.6640625" style="4" customWidth="1"/>
    <col min="3847" max="3847" width="9.109375" style="4"/>
    <col min="3848" max="3848" width="24.6640625" style="4" customWidth="1"/>
    <col min="3849" max="3849" width="18.77734375" style="4" customWidth="1"/>
    <col min="3850" max="3850" width="13.21875" style="4" customWidth="1"/>
    <col min="3851" max="4096" width="9.109375" style="4"/>
    <col min="4097" max="4097" width="17.21875" style="4" customWidth="1"/>
    <col min="4098" max="4098" width="59.109375" style="4" customWidth="1"/>
    <col min="4099" max="4099" width="16.21875" style="4" customWidth="1"/>
    <col min="4100" max="4100" width="16.33203125" style="4" customWidth="1"/>
    <col min="4101" max="4101" width="15.88671875" style="4" customWidth="1"/>
    <col min="4102" max="4102" width="15.6640625" style="4" customWidth="1"/>
    <col min="4103" max="4103" width="9.109375" style="4"/>
    <col min="4104" max="4104" width="24.6640625" style="4" customWidth="1"/>
    <col min="4105" max="4105" width="18.77734375" style="4" customWidth="1"/>
    <col min="4106" max="4106" width="13.21875" style="4" customWidth="1"/>
    <col min="4107" max="4352" width="9.109375" style="4"/>
    <col min="4353" max="4353" width="17.21875" style="4" customWidth="1"/>
    <col min="4354" max="4354" width="59.109375" style="4" customWidth="1"/>
    <col min="4355" max="4355" width="16.21875" style="4" customWidth="1"/>
    <col min="4356" max="4356" width="16.33203125" style="4" customWidth="1"/>
    <col min="4357" max="4357" width="15.88671875" style="4" customWidth="1"/>
    <col min="4358" max="4358" width="15.6640625" style="4" customWidth="1"/>
    <col min="4359" max="4359" width="9.109375" style="4"/>
    <col min="4360" max="4360" width="24.6640625" style="4" customWidth="1"/>
    <col min="4361" max="4361" width="18.77734375" style="4" customWidth="1"/>
    <col min="4362" max="4362" width="13.21875" style="4" customWidth="1"/>
    <col min="4363" max="4608" width="9.109375" style="4"/>
    <col min="4609" max="4609" width="17.21875" style="4" customWidth="1"/>
    <col min="4610" max="4610" width="59.109375" style="4" customWidth="1"/>
    <col min="4611" max="4611" width="16.21875" style="4" customWidth="1"/>
    <col min="4612" max="4612" width="16.33203125" style="4" customWidth="1"/>
    <col min="4613" max="4613" width="15.88671875" style="4" customWidth="1"/>
    <col min="4614" max="4614" width="15.6640625" style="4" customWidth="1"/>
    <col min="4615" max="4615" width="9.109375" style="4"/>
    <col min="4616" max="4616" width="24.6640625" style="4" customWidth="1"/>
    <col min="4617" max="4617" width="18.77734375" style="4" customWidth="1"/>
    <col min="4618" max="4618" width="13.21875" style="4" customWidth="1"/>
    <col min="4619" max="4864" width="9.109375" style="4"/>
    <col min="4865" max="4865" width="17.21875" style="4" customWidth="1"/>
    <col min="4866" max="4866" width="59.109375" style="4" customWidth="1"/>
    <col min="4867" max="4867" width="16.21875" style="4" customWidth="1"/>
    <col min="4868" max="4868" width="16.33203125" style="4" customWidth="1"/>
    <col min="4869" max="4869" width="15.88671875" style="4" customWidth="1"/>
    <col min="4870" max="4870" width="15.6640625" style="4" customWidth="1"/>
    <col min="4871" max="4871" width="9.109375" style="4"/>
    <col min="4872" max="4872" width="24.6640625" style="4" customWidth="1"/>
    <col min="4873" max="4873" width="18.77734375" style="4" customWidth="1"/>
    <col min="4874" max="4874" width="13.21875" style="4" customWidth="1"/>
    <col min="4875" max="5120" width="9.109375" style="4"/>
    <col min="5121" max="5121" width="17.21875" style="4" customWidth="1"/>
    <col min="5122" max="5122" width="59.109375" style="4" customWidth="1"/>
    <col min="5123" max="5123" width="16.21875" style="4" customWidth="1"/>
    <col min="5124" max="5124" width="16.33203125" style="4" customWidth="1"/>
    <col min="5125" max="5125" width="15.88671875" style="4" customWidth="1"/>
    <col min="5126" max="5126" width="15.6640625" style="4" customWidth="1"/>
    <col min="5127" max="5127" width="9.109375" style="4"/>
    <col min="5128" max="5128" width="24.6640625" style="4" customWidth="1"/>
    <col min="5129" max="5129" width="18.77734375" style="4" customWidth="1"/>
    <col min="5130" max="5130" width="13.21875" style="4" customWidth="1"/>
    <col min="5131" max="5376" width="9.109375" style="4"/>
    <col min="5377" max="5377" width="17.21875" style="4" customWidth="1"/>
    <col min="5378" max="5378" width="59.109375" style="4" customWidth="1"/>
    <col min="5379" max="5379" width="16.21875" style="4" customWidth="1"/>
    <col min="5380" max="5380" width="16.33203125" style="4" customWidth="1"/>
    <col min="5381" max="5381" width="15.88671875" style="4" customWidth="1"/>
    <col min="5382" max="5382" width="15.6640625" style="4" customWidth="1"/>
    <col min="5383" max="5383" width="9.109375" style="4"/>
    <col min="5384" max="5384" width="24.6640625" style="4" customWidth="1"/>
    <col min="5385" max="5385" width="18.77734375" style="4" customWidth="1"/>
    <col min="5386" max="5386" width="13.21875" style="4" customWidth="1"/>
    <col min="5387" max="5632" width="9.109375" style="4"/>
    <col min="5633" max="5633" width="17.21875" style="4" customWidth="1"/>
    <col min="5634" max="5634" width="59.109375" style="4" customWidth="1"/>
    <col min="5635" max="5635" width="16.21875" style="4" customWidth="1"/>
    <col min="5636" max="5636" width="16.33203125" style="4" customWidth="1"/>
    <col min="5637" max="5637" width="15.88671875" style="4" customWidth="1"/>
    <col min="5638" max="5638" width="15.6640625" style="4" customWidth="1"/>
    <col min="5639" max="5639" width="9.109375" style="4"/>
    <col min="5640" max="5640" width="24.6640625" style="4" customWidth="1"/>
    <col min="5641" max="5641" width="18.77734375" style="4" customWidth="1"/>
    <col min="5642" max="5642" width="13.21875" style="4" customWidth="1"/>
    <col min="5643" max="5888" width="9.109375" style="4"/>
    <col min="5889" max="5889" width="17.21875" style="4" customWidth="1"/>
    <col min="5890" max="5890" width="59.109375" style="4" customWidth="1"/>
    <col min="5891" max="5891" width="16.21875" style="4" customWidth="1"/>
    <col min="5892" max="5892" width="16.33203125" style="4" customWidth="1"/>
    <col min="5893" max="5893" width="15.88671875" style="4" customWidth="1"/>
    <col min="5894" max="5894" width="15.6640625" style="4" customWidth="1"/>
    <col min="5895" max="5895" width="9.109375" style="4"/>
    <col min="5896" max="5896" width="24.6640625" style="4" customWidth="1"/>
    <col min="5897" max="5897" width="18.77734375" style="4" customWidth="1"/>
    <col min="5898" max="5898" width="13.21875" style="4" customWidth="1"/>
    <col min="5899" max="6144" width="9.109375" style="4"/>
    <col min="6145" max="6145" width="17.21875" style="4" customWidth="1"/>
    <col min="6146" max="6146" width="59.109375" style="4" customWidth="1"/>
    <col min="6147" max="6147" width="16.21875" style="4" customWidth="1"/>
    <col min="6148" max="6148" width="16.33203125" style="4" customWidth="1"/>
    <col min="6149" max="6149" width="15.88671875" style="4" customWidth="1"/>
    <col min="6150" max="6150" width="15.6640625" style="4" customWidth="1"/>
    <col min="6151" max="6151" width="9.109375" style="4"/>
    <col min="6152" max="6152" width="24.6640625" style="4" customWidth="1"/>
    <col min="6153" max="6153" width="18.77734375" style="4" customWidth="1"/>
    <col min="6154" max="6154" width="13.21875" style="4" customWidth="1"/>
    <col min="6155" max="6400" width="9.109375" style="4"/>
    <col min="6401" max="6401" width="17.21875" style="4" customWidth="1"/>
    <col min="6402" max="6402" width="59.109375" style="4" customWidth="1"/>
    <col min="6403" max="6403" width="16.21875" style="4" customWidth="1"/>
    <col min="6404" max="6404" width="16.33203125" style="4" customWidth="1"/>
    <col min="6405" max="6405" width="15.88671875" style="4" customWidth="1"/>
    <col min="6406" max="6406" width="15.6640625" style="4" customWidth="1"/>
    <col min="6407" max="6407" width="9.109375" style="4"/>
    <col min="6408" max="6408" width="24.6640625" style="4" customWidth="1"/>
    <col min="6409" max="6409" width="18.77734375" style="4" customWidth="1"/>
    <col min="6410" max="6410" width="13.21875" style="4" customWidth="1"/>
    <col min="6411" max="6656" width="9.109375" style="4"/>
    <col min="6657" max="6657" width="17.21875" style="4" customWidth="1"/>
    <col min="6658" max="6658" width="59.109375" style="4" customWidth="1"/>
    <col min="6659" max="6659" width="16.21875" style="4" customWidth="1"/>
    <col min="6660" max="6660" width="16.33203125" style="4" customWidth="1"/>
    <col min="6661" max="6661" width="15.88671875" style="4" customWidth="1"/>
    <col min="6662" max="6662" width="15.6640625" style="4" customWidth="1"/>
    <col min="6663" max="6663" width="9.109375" style="4"/>
    <col min="6664" max="6664" width="24.6640625" style="4" customWidth="1"/>
    <col min="6665" max="6665" width="18.77734375" style="4" customWidth="1"/>
    <col min="6666" max="6666" width="13.21875" style="4" customWidth="1"/>
    <col min="6667" max="6912" width="9.109375" style="4"/>
    <col min="6913" max="6913" width="17.21875" style="4" customWidth="1"/>
    <col min="6914" max="6914" width="59.109375" style="4" customWidth="1"/>
    <col min="6915" max="6915" width="16.21875" style="4" customWidth="1"/>
    <col min="6916" max="6916" width="16.33203125" style="4" customWidth="1"/>
    <col min="6917" max="6917" width="15.88671875" style="4" customWidth="1"/>
    <col min="6918" max="6918" width="15.6640625" style="4" customWidth="1"/>
    <col min="6919" max="6919" width="9.109375" style="4"/>
    <col min="6920" max="6920" width="24.6640625" style="4" customWidth="1"/>
    <col min="6921" max="6921" width="18.77734375" style="4" customWidth="1"/>
    <col min="6922" max="6922" width="13.21875" style="4" customWidth="1"/>
    <col min="6923" max="7168" width="9.109375" style="4"/>
    <col min="7169" max="7169" width="17.21875" style="4" customWidth="1"/>
    <col min="7170" max="7170" width="59.109375" style="4" customWidth="1"/>
    <col min="7171" max="7171" width="16.21875" style="4" customWidth="1"/>
    <col min="7172" max="7172" width="16.33203125" style="4" customWidth="1"/>
    <col min="7173" max="7173" width="15.88671875" style="4" customWidth="1"/>
    <col min="7174" max="7174" width="15.6640625" style="4" customWidth="1"/>
    <col min="7175" max="7175" width="9.109375" style="4"/>
    <col min="7176" max="7176" width="24.6640625" style="4" customWidth="1"/>
    <col min="7177" max="7177" width="18.77734375" style="4" customWidth="1"/>
    <col min="7178" max="7178" width="13.21875" style="4" customWidth="1"/>
    <col min="7179" max="7424" width="9.109375" style="4"/>
    <col min="7425" max="7425" width="17.21875" style="4" customWidth="1"/>
    <col min="7426" max="7426" width="59.109375" style="4" customWidth="1"/>
    <col min="7427" max="7427" width="16.21875" style="4" customWidth="1"/>
    <col min="7428" max="7428" width="16.33203125" style="4" customWidth="1"/>
    <col min="7429" max="7429" width="15.88671875" style="4" customWidth="1"/>
    <col min="7430" max="7430" width="15.6640625" style="4" customWidth="1"/>
    <col min="7431" max="7431" width="9.109375" style="4"/>
    <col min="7432" max="7432" width="24.6640625" style="4" customWidth="1"/>
    <col min="7433" max="7433" width="18.77734375" style="4" customWidth="1"/>
    <col min="7434" max="7434" width="13.21875" style="4" customWidth="1"/>
    <col min="7435" max="7680" width="9.109375" style="4"/>
    <col min="7681" max="7681" width="17.21875" style="4" customWidth="1"/>
    <col min="7682" max="7682" width="59.109375" style="4" customWidth="1"/>
    <col min="7683" max="7683" width="16.21875" style="4" customWidth="1"/>
    <col min="7684" max="7684" width="16.33203125" style="4" customWidth="1"/>
    <col min="7685" max="7685" width="15.88671875" style="4" customWidth="1"/>
    <col min="7686" max="7686" width="15.6640625" style="4" customWidth="1"/>
    <col min="7687" max="7687" width="9.109375" style="4"/>
    <col min="7688" max="7688" width="24.6640625" style="4" customWidth="1"/>
    <col min="7689" max="7689" width="18.77734375" style="4" customWidth="1"/>
    <col min="7690" max="7690" width="13.21875" style="4" customWidth="1"/>
    <col min="7691" max="7936" width="9.109375" style="4"/>
    <col min="7937" max="7937" width="17.21875" style="4" customWidth="1"/>
    <col min="7938" max="7938" width="59.109375" style="4" customWidth="1"/>
    <col min="7939" max="7939" width="16.21875" style="4" customWidth="1"/>
    <col min="7940" max="7940" width="16.33203125" style="4" customWidth="1"/>
    <col min="7941" max="7941" width="15.88671875" style="4" customWidth="1"/>
    <col min="7942" max="7942" width="15.6640625" style="4" customWidth="1"/>
    <col min="7943" max="7943" width="9.109375" style="4"/>
    <col min="7944" max="7944" width="24.6640625" style="4" customWidth="1"/>
    <col min="7945" max="7945" width="18.77734375" style="4" customWidth="1"/>
    <col min="7946" max="7946" width="13.21875" style="4" customWidth="1"/>
    <col min="7947" max="8192" width="9.109375" style="4"/>
    <col min="8193" max="8193" width="17.21875" style="4" customWidth="1"/>
    <col min="8194" max="8194" width="59.109375" style="4" customWidth="1"/>
    <col min="8195" max="8195" width="16.21875" style="4" customWidth="1"/>
    <col min="8196" max="8196" width="16.33203125" style="4" customWidth="1"/>
    <col min="8197" max="8197" width="15.88671875" style="4" customWidth="1"/>
    <col min="8198" max="8198" width="15.6640625" style="4" customWidth="1"/>
    <col min="8199" max="8199" width="9.109375" style="4"/>
    <col min="8200" max="8200" width="24.6640625" style="4" customWidth="1"/>
    <col min="8201" max="8201" width="18.77734375" style="4" customWidth="1"/>
    <col min="8202" max="8202" width="13.21875" style="4" customWidth="1"/>
    <col min="8203" max="8448" width="9.109375" style="4"/>
    <col min="8449" max="8449" width="17.21875" style="4" customWidth="1"/>
    <col min="8450" max="8450" width="59.109375" style="4" customWidth="1"/>
    <col min="8451" max="8451" width="16.21875" style="4" customWidth="1"/>
    <col min="8452" max="8452" width="16.33203125" style="4" customWidth="1"/>
    <col min="8453" max="8453" width="15.88671875" style="4" customWidth="1"/>
    <col min="8454" max="8454" width="15.6640625" style="4" customWidth="1"/>
    <col min="8455" max="8455" width="9.109375" style="4"/>
    <col min="8456" max="8456" width="24.6640625" style="4" customWidth="1"/>
    <col min="8457" max="8457" width="18.77734375" style="4" customWidth="1"/>
    <col min="8458" max="8458" width="13.21875" style="4" customWidth="1"/>
    <col min="8459" max="8704" width="9.109375" style="4"/>
    <col min="8705" max="8705" width="17.21875" style="4" customWidth="1"/>
    <col min="8706" max="8706" width="59.109375" style="4" customWidth="1"/>
    <col min="8707" max="8707" width="16.21875" style="4" customWidth="1"/>
    <col min="8708" max="8708" width="16.33203125" style="4" customWidth="1"/>
    <col min="8709" max="8709" width="15.88671875" style="4" customWidth="1"/>
    <col min="8710" max="8710" width="15.6640625" style="4" customWidth="1"/>
    <col min="8711" max="8711" width="9.109375" style="4"/>
    <col min="8712" max="8712" width="24.6640625" style="4" customWidth="1"/>
    <col min="8713" max="8713" width="18.77734375" style="4" customWidth="1"/>
    <col min="8714" max="8714" width="13.21875" style="4" customWidth="1"/>
    <col min="8715" max="8960" width="9.109375" style="4"/>
    <col min="8961" max="8961" width="17.21875" style="4" customWidth="1"/>
    <col min="8962" max="8962" width="59.109375" style="4" customWidth="1"/>
    <col min="8963" max="8963" width="16.21875" style="4" customWidth="1"/>
    <col min="8964" max="8964" width="16.33203125" style="4" customWidth="1"/>
    <col min="8965" max="8965" width="15.88671875" style="4" customWidth="1"/>
    <col min="8966" max="8966" width="15.6640625" style="4" customWidth="1"/>
    <col min="8967" max="8967" width="9.109375" style="4"/>
    <col min="8968" max="8968" width="24.6640625" style="4" customWidth="1"/>
    <col min="8969" max="8969" width="18.77734375" style="4" customWidth="1"/>
    <col min="8970" max="8970" width="13.21875" style="4" customWidth="1"/>
    <col min="8971" max="9216" width="9.109375" style="4"/>
    <col min="9217" max="9217" width="17.21875" style="4" customWidth="1"/>
    <col min="9218" max="9218" width="59.109375" style="4" customWidth="1"/>
    <col min="9219" max="9219" width="16.21875" style="4" customWidth="1"/>
    <col min="9220" max="9220" width="16.33203125" style="4" customWidth="1"/>
    <col min="9221" max="9221" width="15.88671875" style="4" customWidth="1"/>
    <col min="9222" max="9222" width="15.6640625" style="4" customWidth="1"/>
    <col min="9223" max="9223" width="9.109375" style="4"/>
    <col min="9224" max="9224" width="24.6640625" style="4" customWidth="1"/>
    <col min="9225" max="9225" width="18.77734375" style="4" customWidth="1"/>
    <col min="9226" max="9226" width="13.21875" style="4" customWidth="1"/>
    <col min="9227" max="9472" width="9.109375" style="4"/>
    <col min="9473" max="9473" width="17.21875" style="4" customWidth="1"/>
    <col min="9474" max="9474" width="59.109375" style="4" customWidth="1"/>
    <col min="9475" max="9475" width="16.21875" style="4" customWidth="1"/>
    <col min="9476" max="9476" width="16.33203125" style="4" customWidth="1"/>
    <col min="9477" max="9477" width="15.88671875" style="4" customWidth="1"/>
    <col min="9478" max="9478" width="15.6640625" style="4" customWidth="1"/>
    <col min="9479" max="9479" width="9.109375" style="4"/>
    <col min="9480" max="9480" width="24.6640625" style="4" customWidth="1"/>
    <col min="9481" max="9481" width="18.77734375" style="4" customWidth="1"/>
    <col min="9482" max="9482" width="13.21875" style="4" customWidth="1"/>
    <col min="9483" max="9728" width="9.109375" style="4"/>
    <col min="9729" max="9729" width="17.21875" style="4" customWidth="1"/>
    <col min="9730" max="9730" width="59.109375" style="4" customWidth="1"/>
    <col min="9731" max="9731" width="16.21875" style="4" customWidth="1"/>
    <col min="9732" max="9732" width="16.33203125" style="4" customWidth="1"/>
    <col min="9733" max="9733" width="15.88671875" style="4" customWidth="1"/>
    <col min="9734" max="9734" width="15.6640625" style="4" customWidth="1"/>
    <col min="9735" max="9735" width="9.109375" style="4"/>
    <col min="9736" max="9736" width="24.6640625" style="4" customWidth="1"/>
    <col min="9737" max="9737" width="18.77734375" style="4" customWidth="1"/>
    <col min="9738" max="9738" width="13.21875" style="4" customWidth="1"/>
    <col min="9739" max="9984" width="9.109375" style="4"/>
    <col min="9985" max="9985" width="17.21875" style="4" customWidth="1"/>
    <col min="9986" max="9986" width="59.109375" style="4" customWidth="1"/>
    <col min="9987" max="9987" width="16.21875" style="4" customWidth="1"/>
    <col min="9988" max="9988" width="16.33203125" style="4" customWidth="1"/>
    <col min="9989" max="9989" width="15.88671875" style="4" customWidth="1"/>
    <col min="9990" max="9990" width="15.6640625" style="4" customWidth="1"/>
    <col min="9991" max="9991" width="9.109375" style="4"/>
    <col min="9992" max="9992" width="24.6640625" style="4" customWidth="1"/>
    <col min="9993" max="9993" width="18.77734375" style="4" customWidth="1"/>
    <col min="9994" max="9994" width="13.21875" style="4" customWidth="1"/>
    <col min="9995" max="10240" width="9.109375" style="4"/>
    <col min="10241" max="10241" width="17.21875" style="4" customWidth="1"/>
    <col min="10242" max="10242" width="59.109375" style="4" customWidth="1"/>
    <col min="10243" max="10243" width="16.21875" style="4" customWidth="1"/>
    <col min="10244" max="10244" width="16.33203125" style="4" customWidth="1"/>
    <col min="10245" max="10245" width="15.88671875" style="4" customWidth="1"/>
    <col min="10246" max="10246" width="15.6640625" style="4" customWidth="1"/>
    <col min="10247" max="10247" width="9.109375" style="4"/>
    <col min="10248" max="10248" width="24.6640625" style="4" customWidth="1"/>
    <col min="10249" max="10249" width="18.77734375" style="4" customWidth="1"/>
    <col min="10250" max="10250" width="13.21875" style="4" customWidth="1"/>
    <col min="10251" max="10496" width="9.109375" style="4"/>
    <col min="10497" max="10497" width="17.21875" style="4" customWidth="1"/>
    <col min="10498" max="10498" width="59.109375" style="4" customWidth="1"/>
    <col min="10499" max="10499" width="16.21875" style="4" customWidth="1"/>
    <col min="10500" max="10500" width="16.33203125" style="4" customWidth="1"/>
    <col min="10501" max="10501" width="15.88671875" style="4" customWidth="1"/>
    <col min="10502" max="10502" width="15.6640625" style="4" customWidth="1"/>
    <col min="10503" max="10503" width="9.109375" style="4"/>
    <col min="10504" max="10504" width="24.6640625" style="4" customWidth="1"/>
    <col min="10505" max="10505" width="18.77734375" style="4" customWidth="1"/>
    <col min="10506" max="10506" width="13.21875" style="4" customWidth="1"/>
    <col min="10507" max="10752" width="9.109375" style="4"/>
    <col min="10753" max="10753" width="17.21875" style="4" customWidth="1"/>
    <col min="10754" max="10754" width="59.109375" style="4" customWidth="1"/>
    <col min="10755" max="10755" width="16.21875" style="4" customWidth="1"/>
    <col min="10756" max="10756" width="16.33203125" style="4" customWidth="1"/>
    <col min="10757" max="10757" width="15.88671875" style="4" customWidth="1"/>
    <col min="10758" max="10758" width="15.6640625" style="4" customWidth="1"/>
    <col min="10759" max="10759" width="9.109375" style="4"/>
    <col min="10760" max="10760" width="24.6640625" style="4" customWidth="1"/>
    <col min="10761" max="10761" width="18.77734375" style="4" customWidth="1"/>
    <col min="10762" max="10762" width="13.21875" style="4" customWidth="1"/>
    <col min="10763" max="11008" width="9.109375" style="4"/>
    <col min="11009" max="11009" width="17.21875" style="4" customWidth="1"/>
    <col min="11010" max="11010" width="59.109375" style="4" customWidth="1"/>
    <col min="11011" max="11011" width="16.21875" style="4" customWidth="1"/>
    <col min="11012" max="11012" width="16.33203125" style="4" customWidth="1"/>
    <col min="11013" max="11013" width="15.88671875" style="4" customWidth="1"/>
    <col min="11014" max="11014" width="15.6640625" style="4" customWidth="1"/>
    <col min="11015" max="11015" width="9.109375" style="4"/>
    <col min="11016" max="11016" width="24.6640625" style="4" customWidth="1"/>
    <col min="11017" max="11017" width="18.77734375" style="4" customWidth="1"/>
    <col min="11018" max="11018" width="13.21875" style="4" customWidth="1"/>
    <col min="11019" max="11264" width="9.109375" style="4"/>
    <col min="11265" max="11265" width="17.21875" style="4" customWidth="1"/>
    <col min="11266" max="11266" width="59.109375" style="4" customWidth="1"/>
    <col min="11267" max="11267" width="16.21875" style="4" customWidth="1"/>
    <col min="11268" max="11268" width="16.33203125" style="4" customWidth="1"/>
    <col min="11269" max="11269" width="15.88671875" style="4" customWidth="1"/>
    <col min="11270" max="11270" width="15.6640625" style="4" customWidth="1"/>
    <col min="11271" max="11271" width="9.109375" style="4"/>
    <col min="11272" max="11272" width="24.6640625" style="4" customWidth="1"/>
    <col min="11273" max="11273" width="18.77734375" style="4" customWidth="1"/>
    <col min="11274" max="11274" width="13.21875" style="4" customWidth="1"/>
    <col min="11275" max="11520" width="9.109375" style="4"/>
    <col min="11521" max="11521" width="17.21875" style="4" customWidth="1"/>
    <col min="11522" max="11522" width="59.109375" style="4" customWidth="1"/>
    <col min="11523" max="11523" width="16.21875" style="4" customWidth="1"/>
    <col min="11524" max="11524" width="16.33203125" style="4" customWidth="1"/>
    <col min="11525" max="11525" width="15.88671875" style="4" customWidth="1"/>
    <col min="11526" max="11526" width="15.6640625" style="4" customWidth="1"/>
    <col min="11527" max="11527" width="9.109375" style="4"/>
    <col min="11528" max="11528" width="24.6640625" style="4" customWidth="1"/>
    <col min="11529" max="11529" width="18.77734375" style="4" customWidth="1"/>
    <col min="11530" max="11530" width="13.21875" style="4" customWidth="1"/>
    <col min="11531" max="11776" width="9.109375" style="4"/>
    <col min="11777" max="11777" width="17.21875" style="4" customWidth="1"/>
    <col min="11778" max="11778" width="59.109375" style="4" customWidth="1"/>
    <col min="11779" max="11779" width="16.21875" style="4" customWidth="1"/>
    <col min="11780" max="11780" width="16.33203125" style="4" customWidth="1"/>
    <col min="11781" max="11781" width="15.88671875" style="4" customWidth="1"/>
    <col min="11782" max="11782" width="15.6640625" style="4" customWidth="1"/>
    <col min="11783" max="11783" width="9.109375" style="4"/>
    <col min="11784" max="11784" width="24.6640625" style="4" customWidth="1"/>
    <col min="11785" max="11785" width="18.77734375" style="4" customWidth="1"/>
    <col min="11786" max="11786" width="13.21875" style="4" customWidth="1"/>
    <col min="11787" max="12032" width="9.109375" style="4"/>
    <col min="12033" max="12033" width="17.21875" style="4" customWidth="1"/>
    <col min="12034" max="12034" width="59.109375" style="4" customWidth="1"/>
    <col min="12035" max="12035" width="16.21875" style="4" customWidth="1"/>
    <col min="12036" max="12036" width="16.33203125" style="4" customWidth="1"/>
    <col min="12037" max="12037" width="15.88671875" style="4" customWidth="1"/>
    <col min="12038" max="12038" width="15.6640625" style="4" customWidth="1"/>
    <col min="12039" max="12039" width="9.109375" style="4"/>
    <col min="12040" max="12040" width="24.6640625" style="4" customWidth="1"/>
    <col min="12041" max="12041" width="18.77734375" style="4" customWidth="1"/>
    <col min="12042" max="12042" width="13.21875" style="4" customWidth="1"/>
    <col min="12043" max="12288" width="9.109375" style="4"/>
    <col min="12289" max="12289" width="17.21875" style="4" customWidth="1"/>
    <col min="12290" max="12290" width="59.109375" style="4" customWidth="1"/>
    <col min="12291" max="12291" width="16.21875" style="4" customWidth="1"/>
    <col min="12292" max="12292" width="16.33203125" style="4" customWidth="1"/>
    <col min="12293" max="12293" width="15.88671875" style="4" customWidth="1"/>
    <col min="12294" max="12294" width="15.6640625" style="4" customWidth="1"/>
    <col min="12295" max="12295" width="9.109375" style="4"/>
    <col min="12296" max="12296" width="24.6640625" style="4" customWidth="1"/>
    <col min="12297" max="12297" width="18.77734375" style="4" customWidth="1"/>
    <col min="12298" max="12298" width="13.21875" style="4" customWidth="1"/>
    <col min="12299" max="12544" width="9.109375" style="4"/>
    <col min="12545" max="12545" width="17.21875" style="4" customWidth="1"/>
    <col min="12546" max="12546" width="59.109375" style="4" customWidth="1"/>
    <col min="12547" max="12547" width="16.21875" style="4" customWidth="1"/>
    <col min="12548" max="12548" width="16.33203125" style="4" customWidth="1"/>
    <col min="12549" max="12549" width="15.88671875" style="4" customWidth="1"/>
    <col min="12550" max="12550" width="15.6640625" style="4" customWidth="1"/>
    <col min="12551" max="12551" width="9.109375" style="4"/>
    <col min="12552" max="12552" width="24.6640625" style="4" customWidth="1"/>
    <col min="12553" max="12553" width="18.77734375" style="4" customWidth="1"/>
    <col min="12554" max="12554" width="13.21875" style="4" customWidth="1"/>
    <col min="12555" max="12800" width="9.109375" style="4"/>
    <col min="12801" max="12801" width="17.21875" style="4" customWidth="1"/>
    <col min="12802" max="12802" width="59.109375" style="4" customWidth="1"/>
    <col min="12803" max="12803" width="16.21875" style="4" customWidth="1"/>
    <col min="12804" max="12804" width="16.33203125" style="4" customWidth="1"/>
    <col min="12805" max="12805" width="15.88671875" style="4" customWidth="1"/>
    <col min="12806" max="12806" width="15.6640625" style="4" customWidth="1"/>
    <col min="12807" max="12807" width="9.109375" style="4"/>
    <col min="12808" max="12808" width="24.6640625" style="4" customWidth="1"/>
    <col min="12809" max="12809" width="18.77734375" style="4" customWidth="1"/>
    <col min="12810" max="12810" width="13.21875" style="4" customWidth="1"/>
    <col min="12811" max="13056" width="9.109375" style="4"/>
    <col min="13057" max="13057" width="17.21875" style="4" customWidth="1"/>
    <col min="13058" max="13058" width="59.109375" style="4" customWidth="1"/>
    <col min="13059" max="13059" width="16.21875" style="4" customWidth="1"/>
    <col min="13060" max="13060" width="16.33203125" style="4" customWidth="1"/>
    <col min="13061" max="13061" width="15.88671875" style="4" customWidth="1"/>
    <col min="13062" max="13062" width="15.6640625" style="4" customWidth="1"/>
    <col min="13063" max="13063" width="9.109375" style="4"/>
    <col min="13064" max="13064" width="24.6640625" style="4" customWidth="1"/>
    <col min="13065" max="13065" width="18.77734375" style="4" customWidth="1"/>
    <col min="13066" max="13066" width="13.21875" style="4" customWidth="1"/>
    <col min="13067" max="13312" width="9.109375" style="4"/>
    <col min="13313" max="13313" width="17.21875" style="4" customWidth="1"/>
    <col min="13314" max="13314" width="59.109375" style="4" customWidth="1"/>
    <col min="13315" max="13315" width="16.21875" style="4" customWidth="1"/>
    <col min="13316" max="13316" width="16.33203125" style="4" customWidth="1"/>
    <col min="13317" max="13317" width="15.88671875" style="4" customWidth="1"/>
    <col min="13318" max="13318" width="15.6640625" style="4" customWidth="1"/>
    <col min="13319" max="13319" width="9.109375" style="4"/>
    <col min="13320" max="13320" width="24.6640625" style="4" customWidth="1"/>
    <col min="13321" max="13321" width="18.77734375" style="4" customWidth="1"/>
    <col min="13322" max="13322" width="13.21875" style="4" customWidth="1"/>
    <col min="13323" max="13568" width="9.109375" style="4"/>
    <col min="13569" max="13569" width="17.21875" style="4" customWidth="1"/>
    <col min="13570" max="13570" width="59.109375" style="4" customWidth="1"/>
    <col min="13571" max="13571" width="16.21875" style="4" customWidth="1"/>
    <col min="13572" max="13572" width="16.33203125" style="4" customWidth="1"/>
    <col min="13573" max="13573" width="15.88671875" style="4" customWidth="1"/>
    <col min="13574" max="13574" width="15.6640625" style="4" customWidth="1"/>
    <col min="13575" max="13575" width="9.109375" style="4"/>
    <col min="13576" max="13576" width="24.6640625" style="4" customWidth="1"/>
    <col min="13577" max="13577" width="18.77734375" style="4" customWidth="1"/>
    <col min="13578" max="13578" width="13.21875" style="4" customWidth="1"/>
    <col min="13579" max="13824" width="9.109375" style="4"/>
    <col min="13825" max="13825" width="17.21875" style="4" customWidth="1"/>
    <col min="13826" max="13826" width="59.109375" style="4" customWidth="1"/>
    <col min="13827" max="13827" width="16.21875" style="4" customWidth="1"/>
    <col min="13828" max="13828" width="16.33203125" style="4" customWidth="1"/>
    <col min="13829" max="13829" width="15.88671875" style="4" customWidth="1"/>
    <col min="13830" max="13830" width="15.6640625" style="4" customWidth="1"/>
    <col min="13831" max="13831" width="9.109375" style="4"/>
    <col min="13832" max="13832" width="24.6640625" style="4" customWidth="1"/>
    <col min="13833" max="13833" width="18.77734375" style="4" customWidth="1"/>
    <col min="13834" max="13834" width="13.21875" style="4" customWidth="1"/>
    <col min="13835" max="14080" width="9.109375" style="4"/>
    <col min="14081" max="14081" width="17.21875" style="4" customWidth="1"/>
    <col min="14082" max="14082" width="59.109375" style="4" customWidth="1"/>
    <col min="14083" max="14083" width="16.21875" style="4" customWidth="1"/>
    <col min="14084" max="14084" width="16.33203125" style="4" customWidth="1"/>
    <col min="14085" max="14085" width="15.88671875" style="4" customWidth="1"/>
    <col min="14086" max="14086" width="15.6640625" style="4" customWidth="1"/>
    <col min="14087" max="14087" width="9.109375" style="4"/>
    <col min="14088" max="14088" width="24.6640625" style="4" customWidth="1"/>
    <col min="14089" max="14089" width="18.77734375" style="4" customWidth="1"/>
    <col min="14090" max="14090" width="13.21875" style="4" customWidth="1"/>
    <col min="14091" max="14336" width="9.109375" style="4"/>
    <col min="14337" max="14337" width="17.21875" style="4" customWidth="1"/>
    <col min="14338" max="14338" width="59.109375" style="4" customWidth="1"/>
    <col min="14339" max="14339" width="16.21875" style="4" customWidth="1"/>
    <col min="14340" max="14340" width="16.33203125" style="4" customWidth="1"/>
    <col min="14341" max="14341" width="15.88671875" style="4" customWidth="1"/>
    <col min="14342" max="14342" width="15.6640625" style="4" customWidth="1"/>
    <col min="14343" max="14343" width="9.109375" style="4"/>
    <col min="14344" max="14344" width="24.6640625" style="4" customWidth="1"/>
    <col min="14345" max="14345" width="18.77734375" style="4" customWidth="1"/>
    <col min="14346" max="14346" width="13.21875" style="4" customWidth="1"/>
    <col min="14347" max="14592" width="9.109375" style="4"/>
    <col min="14593" max="14593" width="17.21875" style="4" customWidth="1"/>
    <col min="14594" max="14594" width="59.109375" style="4" customWidth="1"/>
    <col min="14595" max="14595" width="16.21875" style="4" customWidth="1"/>
    <col min="14596" max="14596" width="16.33203125" style="4" customWidth="1"/>
    <col min="14597" max="14597" width="15.88671875" style="4" customWidth="1"/>
    <col min="14598" max="14598" width="15.6640625" style="4" customWidth="1"/>
    <col min="14599" max="14599" width="9.109375" style="4"/>
    <col min="14600" max="14600" width="24.6640625" style="4" customWidth="1"/>
    <col min="14601" max="14601" width="18.77734375" style="4" customWidth="1"/>
    <col min="14602" max="14602" width="13.21875" style="4" customWidth="1"/>
    <col min="14603" max="14848" width="9.109375" style="4"/>
    <col min="14849" max="14849" width="17.21875" style="4" customWidth="1"/>
    <col min="14850" max="14850" width="59.109375" style="4" customWidth="1"/>
    <col min="14851" max="14851" width="16.21875" style="4" customWidth="1"/>
    <col min="14852" max="14852" width="16.33203125" style="4" customWidth="1"/>
    <col min="14853" max="14853" width="15.88671875" style="4" customWidth="1"/>
    <col min="14854" max="14854" width="15.6640625" style="4" customWidth="1"/>
    <col min="14855" max="14855" width="9.109375" style="4"/>
    <col min="14856" max="14856" width="24.6640625" style="4" customWidth="1"/>
    <col min="14857" max="14857" width="18.77734375" style="4" customWidth="1"/>
    <col min="14858" max="14858" width="13.21875" style="4" customWidth="1"/>
    <col min="14859" max="15104" width="9.109375" style="4"/>
    <col min="15105" max="15105" width="17.21875" style="4" customWidth="1"/>
    <col min="15106" max="15106" width="59.109375" style="4" customWidth="1"/>
    <col min="15107" max="15107" width="16.21875" style="4" customWidth="1"/>
    <col min="15108" max="15108" width="16.33203125" style="4" customWidth="1"/>
    <col min="15109" max="15109" width="15.88671875" style="4" customWidth="1"/>
    <col min="15110" max="15110" width="15.6640625" style="4" customWidth="1"/>
    <col min="15111" max="15111" width="9.109375" style="4"/>
    <col min="15112" max="15112" width="24.6640625" style="4" customWidth="1"/>
    <col min="15113" max="15113" width="18.77734375" style="4" customWidth="1"/>
    <col min="15114" max="15114" width="13.21875" style="4" customWidth="1"/>
    <col min="15115" max="15360" width="9.109375" style="4"/>
    <col min="15361" max="15361" width="17.21875" style="4" customWidth="1"/>
    <col min="15362" max="15362" width="59.109375" style="4" customWidth="1"/>
    <col min="15363" max="15363" width="16.21875" style="4" customWidth="1"/>
    <col min="15364" max="15364" width="16.33203125" style="4" customWidth="1"/>
    <col min="15365" max="15365" width="15.88671875" style="4" customWidth="1"/>
    <col min="15366" max="15366" width="15.6640625" style="4" customWidth="1"/>
    <col min="15367" max="15367" width="9.109375" style="4"/>
    <col min="15368" max="15368" width="24.6640625" style="4" customWidth="1"/>
    <col min="15369" max="15369" width="18.77734375" style="4" customWidth="1"/>
    <col min="15370" max="15370" width="13.21875" style="4" customWidth="1"/>
    <col min="15371" max="15616" width="9.109375" style="4"/>
    <col min="15617" max="15617" width="17.21875" style="4" customWidth="1"/>
    <col min="15618" max="15618" width="59.109375" style="4" customWidth="1"/>
    <col min="15619" max="15619" width="16.21875" style="4" customWidth="1"/>
    <col min="15620" max="15620" width="16.33203125" style="4" customWidth="1"/>
    <col min="15621" max="15621" width="15.88671875" style="4" customWidth="1"/>
    <col min="15622" max="15622" width="15.6640625" style="4" customWidth="1"/>
    <col min="15623" max="15623" width="9.109375" style="4"/>
    <col min="15624" max="15624" width="24.6640625" style="4" customWidth="1"/>
    <col min="15625" max="15625" width="18.77734375" style="4" customWidth="1"/>
    <col min="15626" max="15626" width="13.21875" style="4" customWidth="1"/>
    <col min="15627" max="15872" width="9.109375" style="4"/>
    <col min="15873" max="15873" width="17.21875" style="4" customWidth="1"/>
    <col min="15874" max="15874" width="59.109375" style="4" customWidth="1"/>
    <col min="15875" max="15875" width="16.21875" style="4" customWidth="1"/>
    <col min="15876" max="15876" width="16.33203125" style="4" customWidth="1"/>
    <col min="15877" max="15877" width="15.88671875" style="4" customWidth="1"/>
    <col min="15878" max="15878" width="15.6640625" style="4" customWidth="1"/>
    <col min="15879" max="15879" width="9.109375" style="4"/>
    <col min="15880" max="15880" width="24.6640625" style="4" customWidth="1"/>
    <col min="15881" max="15881" width="18.77734375" style="4" customWidth="1"/>
    <col min="15882" max="15882" width="13.21875" style="4" customWidth="1"/>
    <col min="15883" max="16128" width="9.109375" style="4"/>
    <col min="16129" max="16129" width="17.21875" style="4" customWidth="1"/>
    <col min="16130" max="16130" width="59.109375" style="4" customWidth="1"/>
    <col min="16131" max="16131" width="16.21875" style="4" customWidth="1"/>
    <col min="16132" max="16132" width="16.33203125" style="4" customWidth="1"/>
    <col min="16133" max="16133" width="15.88671875" style="4" customWidth="1"/>
    <col min="16134" max="16134" width="15.6640625" style="4" customWidth="1"/>
    <col min="16135" max="16135" width="9.109375" style="4"/>
    <col min="16136" max="16136" width="24.6640625" style="4" customWidth="1"/>
    <col min="16137" max="16137" width="18.77734375" style="4" customWidth="1"/>
    <col min="16138" max="16138" width="13.21875" style="4" customWidth="1"/>
    <col min="16139" max="16384" width="9.109375" style="4"/>
  </cols>
  <sheetData>
    <row r="1" spans="1:8" ht="76.349999999999994" customHeight="1">
      <c r="A1" s="2"/>
      <c r="C1" s="415" t="s">
        <v>549</v>
      </c>
      <c r="D1" s="415"/>
      <c r="E1" s="415"/>
      <c r="F1" s="415"/>
    </row>
    <row r="2" spans="1:8">
      <c r="A2" s="2"/>
      <c r="B2" s="6"/>
      <c r="C2" s="7"/>
      <c r="D2" s="7"/>
      <c r="E2" s="7"/>
      <c r="F2" s="7"/>
    </row>
    <row r="3" spans="1:8" ht="21">
      <c r="A3" s="416" t="s">
        <v>258</v>
      </c>
      <c r="B3" s="416"/>
      <c r="C3" s="416"/>
      <c r="D3" s="416"/>
      <c r="E3" s="416"/>
      <c r="F3" s="416"/>
    </row>
    <row r="4" spans="1:8">
      <c r="A4" s="417" t="s">
        <v>54</v>
      </c>
      <c r="B4" s="417"/>
      <c r="C4" s="417"/>
      <c r="D4" s="417"/>
      <c r="E4" s="417"/>
      <c r="F4" s="417"/>
    </row>
    <row r="5" spans="1:8">
      <c r="A5" s="418" t="s">
        <v>55</v>
      </c>
      <c r="B5" s="418"/>
      <c r="C5" s="418"/>
      <c r="D5" s="418"/>
      <c r="E5" s="418"/>
      <c r="F5" s="418"/>
    </row>
    <row r="6" spans="1:8">
      <c r="A6" s="78"/>
      <c r="B6" s="79"/>
      <c r="C6" s="80"/>
      <c r="D6" s="80"/>
      <c r="E6" s="80"/>
      <c r="F6" s="81" t="s">
        <v>61</v>
      </c>
    </row>
    <row r="7" spans="1:8">
      <c r="A7" s="419" t="s">
        <v>62</v>
      </c>
      <c r="B7" s="419" t="s">
        <v>84</v>
      </c>
      <c r="C7" s="419" t="s">
        <v>56</v>
      </c>
      <c r="D7" s="419" t="s">
        <v>209</v>
      </c>
      <c r="E7" s="419" t="s">
        <v>10</v>
      </c>
      <c r="F7" s="419"/>
    </row>
    <row r="8" spans="1:8" ht="28.8">
      <c r="A8" s="419"/>
      <c r="B8" s="419"/>
      <c r="C8" s="419"/>
      <c r="D8" s="419"/>
      <c r="E8" s="82" t="s">
        <v>5</v>
      </c>
      <c r="F8" s="82" t="s">
        <v>11</v>
      </c>
    </row>
    <row r="9" spans="1:8">
      <c r="A9" s="83">
        <v>1</v>
      </c>
      <c r="B9" s="83">
        <v>2</v>
      </c>
      <c r="C9" s="83">
        <v>3</v>
      </c>
      <c r="D9" s="83">
        <v>4</v>
      </c>
      <c r="E9" s="83">
        <v>5</v>
      </c>
      <c r="F9" s="83">
        <v>6</v>
      </c>
    </row>
    <row r="10" spans="1:8" s="18" customFormat="1">
      <c r="A10" s="84">
        <v>10000000</v>
      </c>
      <c r="B10" s="85" t="s">
        <v>281</v>
      </c>
      <c r="C10" s="86">
        <f>C11+C16+C24</f>
        <v>17138998</v>
      </c>
      <c r="D10" s="86">
        <f>D11+D16+D24</f>
        <v>17138998</v>
      </c>
      <c r="E10" s="86">
        <f>E11+E16+E24</f>
        <v>0</v>
      </c>
      <c r="F10" s="86">
        <f>F11+F16+F24</f>
        <v>0</v>
      </c>
    </row>
    <row r="11" spans="1:8" s="18" customFormat="1" ht="34.799999999999997">
      <c r="A11" s="84">
        <v>11000000</v>
      </c>
      <c r="B11" s="85" t="s">
        <v>282</v>
      </c>
      <c r="C11" s="86">
        <f>C12</f>
        <v>15792510</v>
      </c>
      <c r="D11" s="87">
        <f>D12</f>
        <v>15792510</v>
      </c>
      <c r="E11" s="88">
        <v>0</v>
      </c>
      <c r="F11" s="88">
        <v>0</v>
      </c>
    </row>
    <row r="12" spans="1:8" s="18" customFormat="1">
      <c r="A12" s="84">
        <v>11010000</v>
      </c>
      <c r="B12" s="85" t="s">
        <v>283</v>
      </c>
      <c r="C12" s="86">
        <f>C13+C14+C15</f>
        <v>15792510</v>
      </c>
      <c r="D12" s="86">
        <f>D13+D14+D15</f>
        <v>15792510</v>
      </c>
      <c r="E12" s="88">
        <v>0</v>
      </c>
      <c r="F12" s="88">
        <v>0</v>
      </c>
    </row>
    <row r="13" spans="1:8" s="18" customFormat="1" ht="69.599999999999994">
      <c r="A13" s="89">
        <v>11010100</v>
      </c>
      <c r="B13" s="90" t="s">
        <v>284</v>
      </c>
      <c r="C13" s="91">
        <f>D13</f>
        <v>11902560</v>
      </c>
      <c r="D13" s="91">
        <v>11902560</v>
      </c>
      <c r="E13" s="88">
        <v>0</v>
      </c>
      <c r="F13" s="88">
        <v>0</v>
      </c>
      <c r="H13" s="41"/>
    </row>
    <row r="14" spans="1:8" s="387" customFormat="1" ht="69.599999999999994">
      <c r="A14" s="89" t="s">
        <v>538</v>
      </c>
      <c r="B14" s="90" t="s">
        <v>539</v>
      </c>
      <c r="C14" s="91">
        <f>D14</f>
        <v>3243220</v>
      </c>
      <c r="D14" s="91">
        <v>3243220</v>
      </c>
      <c r="E14" s="88">
        <v>0</v>
      </c>
      <c r="F14" s="88">
        <v>0</v>
      </c>
      <c r="H14" s="41"/>
    </row>
    <row r="15" spans="1:8" s="387" customFormat="1" ht="52.2">
      <c r="A15" s="89" t="s">
        <v>540</v>
      </c>
      <c r="B15" s="90" t="s">
        <v>541</v>
      </c>
      <c r="C15" s="91">
        <f>D15</f>
        <v>646730</v>
      </c>
      <c r="D15" s="91">
        <v>646730</v>
      </c>
      <c r="E15" s="88">
        <v>0</v>
      </c>
      <c r="F15" s="88">
        <v>0</v>
      </c>
      <c r="H15" s="41"/>
    </row>
    <row r="16" spans="1:8" s="18" customFormat="1">
      <c r="A16" s="84">
        <v>14000000</v>
      </c>
      <c r="B16" s="85" t="s">
        <v>315</v>
      </c>
      <c r="C16" s="86">
        <f>C19+C21+C17</f>
        <v>790965</v>
      </c>
      <c r="D16" s="86">
        <f>D19+D21+D17</f>
        <v>790965</v>
      </c>
      <c r="E16" s="88">
        <v>0</v>
      </c>
      <c r="F16" s="88">
        <v>0</v>
      </c>
    </row>
    <row r="17" spans="1:8" s="245" customFormat="1" ht="34.799999999999997">
      <c r="A17" s="84" t="s">
        <v>385</v>
      </c>
      <c r="B17" s="85" t="s">
        <v>386</v>
      </c>
      <c r="C17" s="86">
        <f>C18</f>
        <v>68000</v>
      </c>
      <c r="D17" s="86">
        <f>D18</f>
        <v>68000</v>
      </c>
      <c r="E17" s="88">
        <v>0</v>
      </c>
      <c r="F17" s="88">
        <v>0</v>
      </c>
    </row>
    <row r="18" spans="1:8" s="245" customFormat="1">
      <c r="A18" s="89" t="s">
        <v>387</v>
      </c>
      <c r="B18" s="90" t="s">
        <v>317</v>
      </c>
      <c r="C18" s="91">
        <f>D18</f>
        <v>68000</v>
      </c>
      <c r="D18" s="91">
        <v>68000</v>
      </c>
      <c r="E18" s="88">
        <v>0</v>
      </c>
      <c r="F18" s="88">
        <v>0</v>
      </c>
      <c r="H18" s="41"/>
    </row>
    <row r="19" spans="1:8" s="18" customFormat="1" ht="52.2">
      <c r="A19" s="84">
        <v>14030000</v>
      </c>
      <c r="B19" s="85" t="s">
        <v>316</v>
      </c>
      <c r="C19" s="86">
        <f>C20</f>
        <v>495600</v>
      </c>
      <c r="D19" s="86">
        <f>D20</f>
        <v>495600</v>
      </c>
      <c r="E19" s="88">
        <v>0</v>
      </c>
      <c r="F19" s="88">
        <v>0</v>
      </c>
    </row>
    <row r="20" spans="1:8" s="18" customFormat="1">
      <c r="A20" s="89">
        <v>14031900</v>
      </c>
      <c r="B20" s="90" t="s">
        <v>317</v>
      </c>
      <c r="C20" s="91">
        <f>D20</f>
        <v>495600</v>
      </c>
      <c r="D20" s="91">
        <v>495600</v>
      </c>
      <c r="E20" s="88">
        <v>0</v>
      </c>
      <c r="F20" s="88">
        <v>0</v>
      </c>
      <c r="H20" s="41"/>
    </row>
    <row r="21" spans="1:8" s="18" customFormat="1" ht="52.2">
      <c r="A21" s="84">
        <v>14040000</v>
      </c>
      <c r="B21" s="85" t="s">
        <v>318</v>
      </c>
      <c r="C21" s="86">
        <f>C22+C23</f>
        <v>227365</v>
      </c>
      <c r="D21" s="86">
        <f>D22+D23</f>
        <v>227365</v>
      </c>
      <c r="E21" s="88">
        <v>0</v>
      </c>
      <c r="F21" s="88">
        <v>0</v>
      </c>
    </row>
    <row r="22" spans="1:8" s="18" customFormat="1" ht="156.6">
      <c r="A22" s="89">
        <v>14040100</v>
      </c>
      <c r="B22" s="90" t="s">
        <v>319</v>
      </c>
      <c r="C22" s="91">
        <f>D22</f>
        <v>57690</v>
      </c>
      <c r="D22" s="91">
        <v>57690</v>
      </c>
      <c r="E22" s="88">
        <v>0</v>
      </c>
      <c r="F22" s="88">
        <v>0</v>
      </c>
    </row>
    <row r="23" spans="1:8" s="296" customFormat="1" ht="104.4">
      <c r="A23" s="89">
        <v>14040200</v>
      </c>
      <c r="B23" s="90" t="s">
        <v>409</v>
      </c>
      <c r="C23" s="91">
        <f>D23</f>
        <v>169675</v>
      </c>
      <c r="D23" s="91">
        <v>169675</v>
      </c>
      <c r="E23" s="88">
        <v>0</v>
      </c>
      <c r="F23" s="88">
        <v>0</v>
      </c>
    </row>
    <row r="24" spans="1:8" s="18" customFormat="1" ht="52.2">
      <c r="A24" s="84">
        <v>18000000</v>
      </c>
      <c r="B24" s="85" t="s">
        <v>320</v>
      </c>
      <c r="C24" s="86">
        <f>C25+C29</f>
        <v>555523</v>
      </c>
      <c r="D24" s="86">
        <f>D25+D29</f>
        <v>555523</v>
      </c>
      <c r="E24" s="88">
        <v>0</v>
      </c>
      <c r="F24" s="88">
        <v>0</v>
      </c>
      <c r="H24" s="41"/>
    </row>
    <row r="25" spans="1:8" s="18" customFormat="1">
      <c r="A25" s="84">
        <v>18010000</v>
      </c>
      <c r="B25" s="85" t="s">
        <v>321</v>
      </c>
      <c r="C25" s="86">
        <f>SUM(C26:C28)</f>
        <v>358000</v>
      </c>
      <c r="D25" s="86">
        <f>SUM(D26:D28)</f>
        <v>358000</v>
      </c>
      <c r="E25" s="88">
        <v>0</v>
      </c>
      <c r="F25" s="88">
        <v>0</v>
      </c>
    </row>
    <row r="26" spans="1:8" s="397" customFormat="1" ht="69.599999999999994">
      <c r="A26" s="312">
        <v>18010400</v>
      </c>
      <c r="B26" s="303" t="s">
        <v>542</v>
      </c>
      <c r="C26" s="304">
        <f t="shared" ref="C26:C28" si="0">D26</f>
        <v>-379889</v>
      </c>
      <c r="D26" s="304">
        <f>-354039-25850</f>
        <v>-379889</v>
      </c>
      <c r="E26" s="305">
        <v>0</v>
      </c>
      <c r="F26" s="305">
        <v>0</v>
      </c>
    </row>
    <row r="27" spans="1:8" s="397" customFormat="1">
      <c r="A27" s="312">
        <v>18010600</v>
      </c>
      <c r="B27" s="303" t="s">
        <v>322</v>
      </c>
      <c r="C27" s="304">
        <f t="shared" si="0"/>
        <v>712039</v>
      </c>
      <c r="D27" s="304">
        <f>358000+354039</f>
        <v>712039</v>
      </c>
      <c r="E27" s="305">
        <v>0</v>
      </c>
      <c r="F27" s="305">
        <v>0</v>
      </c>
    </row>
    <row r="28" spans="1:8" s="397" customFormat="1">
      <c r="A28" s="312" t="s">
        <v>543</v>
      </c>
      <c r="B28" s="303" t="s">
        <v>544</v>
      </c>
      <c r="C28" s="304">
        <f t="shared" si="0"/>
        <v>25850</v>
      </c>
      <c r="D28" s="304">
        <v>25850</v>
      </c>
      <c r="E28" s="305">
        <v>0</v>
      </c>
      <c r="F28" s="305">
        <v>0</v>
      </c>
    </row>
    <row r="29" spans="1:8" s="387" customFormat="1">
      <c r="A29" s="84" t="s">
        <v>488</v>
      </c>
      <c r="B29" s="85" t="s">
        <v>489</v>
      </c>
      <c r="C29" s="86">
        <f>SUM(C30:C30)</f>
        <v>197523</v>
      </c>
      <c r="D29" s="86">
        <f>SUM(D30:D30)</f>
        <v>197523</v>
      </c>
      <c r="E29" s="88">
        <v>0</v>
      </c>
      <c r="F29" s="88">
        <v>0</v>
      </c>
    </row>
    <row r="30" spans="1:8" s="387" customFormat="1">
      <c r="A30" s="89">
        <v>18050400</v>
      </c>
      <c r="B30" s="90" t="s">
        <v>487</v>
      </c>
      <c r="C30" s="91">
        <f t="shared" ref="C30" si="1">D30</f>
        <v>197523</v>
      </c>
      <c r="D30" s="91">
        <f>198000+469-946</f>
        <v>197523</v>
      </c>
      <c r="E30" s="88">
        <v>0</v>
      </c>
      <c r="F30" s="88">
        <v>0</v>
      </c>
    </row>
    <row r="31" spans="1:8" s="245" customFormat="1">
      <c r="A31" s="84">
        <v>20000000</v>
      </c>
      <c r="B31" s="85" t="s">
        <v>323</v>
      </c>
      <c r="C31" s="86">
        <f>C32+C35</f>
        <v>238160</v>
      </c>
      <c r="D31" s="86">
        <f t="shared" ref="D31:F31" si="2">D32+D35</f>
        <v>238160</v>
      </c>
      <c r="E31" s="86">
        <f t="shared" si="2"/>
        <v>0</v>
      </c>
      <c r="F31" s="86">
        <f t="shared" si="2"/>
        <v>0</v>
      </c>
    </row>
    <row r="32" spans="1:8" s="284" customFormat="1" ht="34.799999999999997">
      <c r="A32" s="84" t="s">
        <v>391</v>
      </c>
      <c r="B32" s="85" t="s">
        <v>392</v>
      </c>
      <c r="C32" s="86">
        <f>C33</f>
        <v>3880</v>
      </c>
      <c r="D32" s="86">
        <f>D33</f>
        <v>3880</v>
      </c>
      <c r="E32" s="88">
        <v>0</v>
      </c>
      <c r="F32" s="88">
        <v>0</v>
      </c>
    </row>
    <row r="33" spans="1:9" s="285" customFormat="1">
      <c r="A33" s="84" t="s">
        <v>388</v>
      </c>
      <c r="B33" s="85" t="s">
        <v>324</v>
      </c>
      <c r="C33" s="86">
        <f>C34</f>
        <v>3880</v>
      </c>
      <c r="D33" s="86">
        <f>D34</f>
        <v>3880</v>
      </c>
      <c r="E33" s="88">
        <v>0</v>
      </c>
      <c r="F33" s="88">
        <v>0</v>
      </c>
    </row>
    <row r="34" spans="1:9" s="284" customFormat="1" ht="87">
      <c r="A34" s="89" t="s">
        <v>389</v>
      </c>
      <c r="B34" s="90" t="s">
        <v>390</v>
      </c>
      <c r="C34" s="91">
        <f>D34</f>
        <v>3880</v>
      </c>
      <c r="D34" s="91">
        <v>3880</v>
      </c>
      <c r="E34" s="88">
        <v>0</v>
      </c>
      <c r="F34" s="88">
        <v>0</v>
      </c>
      <c r="H34" s="41"/>
    </row>
    <row r="35" spans="1:9" s="245" customFormat="1">
      <c r="A35" s="84">
        <v>24000000</v>
      </c>
      <c r="B35" s="85" t="s">
        <v>445</v>
      </c>
      <c r="C35" s="86">
        <f>C36</f>
        <v>234280</v>
      </c>
      <c r="D35" s="86">
        <f>D36</f>
        <v>234280</v>
      </c>
      <c r="E35" s="88">
        <v>0</v>
      </c>
      <c r="F35" s="88">
        <v>0</v>
      </c>
    </row>
    <row r="36" spans="1:9" s="245" customFormat="1">
      <c r="A36" s="84">
        <v>24060000</v>
      </c>
      <c r="B36" s="85" t="s">
        <v>324</v>
      </c>
      <c r="C36" s="86">
        <f>C37</f>
        <v>234280</v>
      </c>
      <c r="D36" s="86">
        <f>D37</f>
        <v>234280</v>
      </c>
      <c r="E36" s="88">
        <v>0</v>
      </c>
      <c r="F36" s="88">
        <v>0</v>
      </c>
    </row>
    <row r="37" spans="1:9" s="245" customFormat="1">
      <c r="A37" s="89" t="s">
        <v>444</v>
      </c>
      <c r="B37" s="90" t="s">
        <v>324</v>
      </c>
      <c r="C37" s="91">
        <f>D37</f>
        <v>234280</v>
      </c>
      <c r="D37" s="91">
        <v>234280</v>
      </c>
      <c r="E37" s="88">
        <v>0</v>
      </c>
      <c r="F37" s="88">
        <v>0</v>
      </c>
      <c r="H37" s="41"/>
    </row>
    <row r="38" spans="1:9" s="397" customFormat="1">
      <c r="A38" s="84" t="s">
        <v>533</v>
      </c>
      <c r="B38" s="85" t="s">
        <v>534</v>
      </c>
      <c r="C38" s="86">
        <f>D38+E38</f>
        <v>90000</v>
      </c>
      <c r="D38" s="86">
        <f t="shared" ref="D38:F38" si="3">D39</f>
        <v>0</v>
      </c>
      <c r="E38" s="86">
        <f t="shared" si="3"/>
        <v>90000</v>
      </c>
      <c r="F38" s="86">
        <f t="shared" si="3"/>
        <v>0</v>
      </c>
    </row>
    <row r="39" spans="1:9" s="397" customFormat="1" ht="69.599999999999994">
      <c r="A39" s="89" t="s">
        <v>535</v>
      </c>
      <c r="B39" s="90" t="s">
        <v>536</v>
      </c>
      <c r="C39" s="91">
        <f>D39+E39</f>
        <v>90000</v>
      </c>
      <c r="D39" s="91">
        <v>0</v>
      </c>
      <c r="E39" s="88">
        <v>90000</v>
      </c>
      <c r="F39" s="88">
        <v>0</v>
      </c>
      <c r="H39" s="41"/>
    </row>
    <row r="40" spans="1:9" ht="36">
      <c r="A40" s="84" t="s">
        <v>57</v>
      </c>
      <c r="B40" s="92" t="s">
        <v>285</v>
      </c>
      <c r="C40" s="93">
        <f>C10+C31+C38</f>
        <v>17467158</v>
      </c>
      <c r="D40" s="93">
        <f>D10+D31+D38</f>
        <v>17377158</v>
      </c>
      <c r="E40" s="93">
        <f>E10+E31+E38</f>
        <v>90000</v>
      </c>
      <c r="F40" s="93">
        <f>F10+F31+F38</f>
        <v>0</v>
      </c>
    </row>
    <row r="41" spans="1:9" s="300" customFormat="1" ht="22.8" customHeight="1">
      <c r="A41" s="297" t="s">
        <v>410</v>
      </c>
      <c r="B41" s="298" t="s">
        <v>411</v>
      </c>
      <c r="C41" s="299">
        <f>C42</f>
        <v>-3938300</v>
      </c>
      <c r="D41" s="299">
        <f>D42</f>
        <v>61700</v>
      </c>
      <c r="E41" s="299">
        <f t="shared" ref="E41:F41" si="4">E42</f>
        <v>-4000000</v>
      </c>
      <c r="F41" s="299">
        <f t="shared" si="4"/>
        <v>0</v>
      </c>
      <c r="H41" s="301"/>
      <c r="I41" s="301"/>
    </row>
    <row r="42" spans="1:9" s="300" customFormat="1" ht="22.8" customHeight="1">
      <c r="A42" s="297" t="s">
        <v>412</v>
      </c>
      <c r="B42" s="298" t="s">
        <v>413</v>
      </c>
      <c r="C42" s="299">
        <f>C43</f>
        <v>-3938300</v>
      </c>
      <c r="D42" s="299">
        <f t="shared" ref="D42:F42" si="5">D43</f>
        <v>61700</v>
      </c>
      <c r="E42" s="299">
        <f t="shared" si="5"/>
        <v>-4000000</v>
      </c>
      <c r="F42" s="299">
        <f t="shared" si="5"/>
        <v>0</v>
      </c>
      <c r="H42" s="301"/>
      <c r="I42" s="301"/>
    </row>
    <row r="43" spans="1:9" s="300" customFormat="1" ht="42.6" customHeight="1">
      <c r="A43" s="297" t="s">
        <v>414</v>
      </c>
      <c r="B43" s="298" t="s">
        <v>415</v>
      </c>
      <c r="C43" s="299">
        <f>C45+C44+C46</f>
        <v>-3938300</v>
      </c>
      <c r="D43" s="299">
        <f t="shared" ref="D43:F43" si="6">D45+D44+D46</f>
        <v>61700</v>
      </c>
      <c r="E43" s="299">
        <f t="shared" si="6"/>
        <v>-4000000</v>
      </c>
      <c r="F43" s="299">
        <f t="shared" si="6"/>
        <v>0</v>
      </c>
      <c r="H43" s="301"/>
      <c r="I43" s="301"/>
    </row>
    <row r="44" spans="1:9" s="300" customFormat="1" ht="36.299999999999997" customHeight="1">
      <c r="A44" s="380">
        <v>41033900</v>
      </c>
      <c r="B44" s="381" t="s">
        <v>464</v>
      </c>
      <c r="C44" s="91">
        <f>D44+E44</f>
        <v>4500000</v>
      </c>
      <c r="D44" s="305">
        <v>0</v>
      </c>
      <c r="E44" s="124">
        <v>4500000</v>
      </c>
      <c r="F44" s="305">
        <v>0</v>
      </c>
      <c r="H44" s="301"/>
      <c r="I44" s="301"/>
    </row>
    <row r="45" spans="1:9" s="300" customFormat="1" ht="111" customHeight="1">
      <c r="A45" s="302">
        <v>41036000</v>
      </c>
      <c r="B45" s="303" t="s">
        <v>417</v>
      </c>
      <c r="C45" s="304">
        <f>D45</f>
        <v>61700</v>
      </c>
      <c r="D45" s="305">
        <v>61700</v>
      </c>
      <c r="E45" s="305">
        <v>0</v>
      </c>
      <c r="F45" s="305">
        <v>0</v>
      </c>
      <c r="H45" s="301"/>
      <c r="I45" s="301"/>
    </row>
    <row r="46" spans="1:9" s="300" customFormat="1" ht="62.7" customHeight="1">
      <c r="A46" s="383">
        <v>41038800</v>
      </c>
      <c r="B46" s="303" t="s">
        <v>483</v>
      </c>
      <c r="C46" s="304">
        <f>D46+E46</f>
        <v>-8500000</v>
      </c>
      <c r="D46" s="305">
        <v>0</v>
      </c>
      <c r="E46" s="305">
        <v>-8500000</v>
      </c>
      <c r="F46" s="305">
        <v>0</v>
      </c>
      <c r="H46" s="301"/>
      <c r="I46" s="301"/>
    </row>
    <row r="47" spans="1:9" ht="25.5" customHeight="1">
      <c r="A47" s="94" t="s">
        <v>52</v>
      </c>
      <c r="B47" s="95" t="s">
        <v>85</v>
      </c>
      <c r="C47" s="96">
        <f>C40+C41</f>
        <v>13528858</v>
      </c>
      <c r="D47" s="96">
        <f t="shared" ref="D47:F47" si="7">D40+D41</f>
        <v>17438858</v>
      </c>
      <c r="E47" s="96">
        <f t="shared" si="7"/>
        <v>-3910000</v>
      </c>
      <c r="F47" s="96">
        <f t="shared" si="7"/>
        <v>0</v>
      </c>
      <c r="H47" s="17"/>
      <c r="I47" s="17"/>
    </row>
    <row r="48" spans="1:9" s="13" customFormat="1" ht="12.75" customHeight="1">
      <c r="A48" s="8"/>
      <c r="B48" s="9"/>
      <c r="C48" s="10"/>
      <c r="D48" s="10"/>
      <c r="E48" s="11"/>
      <c r="F48" s="12"/>
      <c r="H48" s="14"/>
      <c r="I48" s="14"/>
    </row>
    <row r="49" spans="1:18" s="27" customFormat="1" ht="40.65" customHeight="1">
      <c r="A49" s="23" t="s">
        <v>233</v>
      </c>
      <c r="B49" s="23"/>
      <c r="C49" s="23"/>
      <c r="D49" s="23"/>
      <c r="E49" s="23"/>
      <c r="F49" s="23"/>
      <c r="G49" s="28"/>
      <c r="H49" s="29"/>
      <c r="I49" s="29"/>
      <c r="J49" s="29"/>
      <c r="K49" s="29"/>
      <c r="L49" s="29"/>
      <c r="M49" s="29"/>
      <c r="N49" s="29"/>
      <c r="O49" s="29"/>
      <c r="P49" s="24"/>
      <c r="Q49" s="25"/>
      <c r="R49" s="26"/>
    </row>
    <row r="50" spans="1:18">
      <c r="D50" s="16"/>
    </row>
    <row r="51" spans="1:18">
      <c r="D51" s="16"/>
    </row>
  </sheetData>
  <mergeCells count="9">
    <mergeCell ref="C1:F1"/>
    <mergeCell ref="A3:F3"/>
    <mergeCell ref="A4:F4"/>
    <mergeCell ref="A5:F5"/>
    <mergeCell ref="A7:A8"/>
    <mergeCell ref="B7:B8"/>
    <mergeCell ref="C7:C8"/>
    <mergeCell ref="D7:D8"/>
    <mergeCell ref="E7:F7"/>
  </mergeCells>
  <conditionalFormatting sqref="B47">
    <cfRule type="expression" dxfId="24" priority="184" stopIfTrue="1">
      <formula>#REF!=1</formula>
    </cfRule>
  </conditionalFormatting>
  <conditionalFormatting sqref="A10:B14">
    <cfRule type="expression" dxfId="23" priority="50" stopIfTrue="1">
      <formula>#REF!=1</formula>
    </cfRule>
  </conditionalFormatting>
  <conditionalFormatting sqref="A32:B33 B40:B45">
    <cfRule type="expression" dxfId="22" priority="63" stopIfTrue="1">
      <formula>#REF!=1</formula>
    </cfRule>
  </conditionalFormatting>
  <conditionalFormatting sqref="A16:B16 A19:B20 A34:B37">
    <cfRule type="expression" dxfId="21" priority="46" stopIfTrue="1">
      <formula>#REF!=1</formula>
    </cfRule>
  </conditionalFormatting>
  <conditionalFormatting sqref="A24:B25">
    <cfRule type="expression" dxfId="20" priority="43" stopIfTrue="1">
      <formula>#REF!=1</formula>
    </cfRule>
  </conditionalFormatting>
  <conditionalFormatting sqref="A21:B22">
    <cfRule type="expression" dxfId="19" priority="45" stopIfTrue="1">
      <formula>#REF!=1</formula>
    </cfRule>
  </conditionalFormatting>
  <conditionalFormatting sqref="A31:B31">
    <cfRule type="expression" dxfId="18" priority="39" stopIfTrue="1">
      <formula>#REF!=1</formula>
    </cfRule>
  </conditionalFormatting>
  <conditionalFormatting sqref="A35:B37">
    <cfRule type="expression" dxfId="17" priority="38" stopIfTrue="1">
      <formula>#REF!=1</formula>
    </cfRule>
  </conditionalFormatting>
  <conditionalFormatting sqref="A17:B18">
    <cfRule type="expression" dxfId="16" priority="35" stopIfTrue="1">
      <formula>#REF!=1</formula>
    </cfRule>
  </conditionalFormatting>
  <conditionalFormatting sqref="A32:B33">
    <cfRule type="expression" dxfId="15" priority="28" stopIfTrue="1">
      <formula>#REF!=1</formula>
    </cfRule>
  </conditionalFormatting>
  <conditionalFormatting sqref="A23:B23">
    <cfRule type="expression" dxfId="14" priority="19" stopIfTrue="1">
      <formula>#REF!=1</formula>
    </cfRule>
  </conditionalFormatting>
  <conditionalFormatting sqref="A37:B37">
    <cfRule type="expression" dxfId="13" priority="18" stopIfTrue="1">
      <formula>#REF!=1</formula>
    </cfRule>
  </conditionalFormatting>
  <conditionalFormatting sqref="B44">
    <cfRule type="expression" dxfId="12" priority="17" stopIfTrue="1">
      <formula>#REF!=1</formula>
    </cfRule>
  </conditionalFormatting>
  <conditionalFormatting sqref="B46">
    <cfRule type="expression" dxfId="11" priority="16" stopIfTrue="1">
      <formula>#REF!=1</formula>
    </cfRule>
  </conditionalFormatting>
  <conditionalFormatting sqref="A15:B15">
    <cfRule type="expression" dxfId="10" priority="15" stopIfTrue="1">
      <formula>#REF!=1</formula>
    </cfRule>
  </conditionalFormatting>
  <conditionalFormatting sqref="A30">
    <cfRule type="expression" dxfId="9" priority="14" stopIfTrue="1">
      <formula>#REF!=1</formula>
    </cfRule>
  </conditionalFormatting>
  <conditionalFormatting sqref="B30">
    <cfRule type="expression" dxfId="8" priority="12" stopIfTrue="1">
      <formula>#REF!=1</formula>
    </cfRule>
  </conditionalFormatting>
  <conditionalFormatting sqref="A29:B29">
    <cfRule type="expression" dxfId="7" priority="11" stopIfTrue="1">
      <formula>#REF!=1</formula>
    </cfRule>
  </conditionalFormatting>
  <conditionalFormatting sqref="A38:B39">
    <cfRule type="expression" dxfId="6" priority="7" stopIfTrue="1">
      <formula>#REF!=1</formula>
    </cfRule>
  </conditionalFormatting>
  <conditionalFormatting sqref="A38:B39">
    <cfRule type="expression" dxfId="5" priority="6" stopIfTrue="1">
      <formula>#REF!=1</formula>
    </cfRule>
  </conditionalFormatting>
  <conditionalFormatting sqref="A39:B39">
    <cfRule type="expression" dxfId="4" priority="5" stopIfTrue="1">
      <formula>#REF!=1</formula>
    </cfRule>
  </conditionalFormatting>
  <conditionalFormatting sqref="A27:B27">
    <cfRule type="expression" dxfId="3" priority="4" stopIfTrue="1">
      <formula>#REF!=1</formula>
    </cfRule>
  </conditionalFormatting>
  <conditionalFormatting sqref="A26">
    <cfRule type="expression" dxfId="2" priority="3" stopIfTrue="1">
      <formula>#REF!=1</formula>
    </cfRule>
  </conditionalFormatting>
  <conditionalFormatting sqref="B26">
    <cfRule type="expression" dxfId="1" priority="2" stopIfTrue="1">
      <formula>#REF!=1</formula>
    </cfRule>
  </conditionalFormatting>
  <conditionalFormatting sqref="A28:B28">
    <cfRule type="expression" dxfId="0" priority="1" stopIfTrue="1">
      <formula>#REF!=1</formula>
    </cfRule>
  </conditionalFormatting>
  <pageMargins left="0.98425196850393704" right="3.937007874015748E-2" top="0.35433070866141736" bottom="0.39370078740157483" header="0.31496062992125984" footer="0.31496062992125984"/>
  <pageSetup paperSize="9" scale="70" fitToHeight="0"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view="pageBreakPreview" topLeftCell="A10" zoomScale="85" zoomScaleNormal="100" zoomScaleSheetLayoutView="85" workbookViewId="0">
      <selection activeCell="A17" sqref="A17:B17"/>
    </sheetView>
  </sheetViews>
  <sheetFormatPr defaultRowHeight="13.2"/>
  <cols>
    <col min="1" max="1" width="5.6640625" style="160" customWidth="1"/>
    <col min="2" max="2" width="63.77734375" style="160" customWidth="1"/>
    <col min="3" max="3" width="16.21875" style="160" customWidth="1"/>
    <col min="4" max="4" width="15.88671875" style="160" customWidth="1"/>
    <col min="5" max="5" width="17" style="160" customWidth="1"/>
    <col min="6" max="6" width="15.77734375" style="160" customWidth="1"/>
    <col min="7" max="7" width="10.109375" style="160" customWidth="1"/>
    <col min="8" max="8" width="3.77734375" style="160" customWidth="1"/>
    <col min="9" max="255" width="9" style="160"/>
    <col min="256" max="256" width="6.33203125" style="160" customWidth="1"/>
    <col min="257" max="257" width="106.6640625" style="160" customWidth="1"/>
    <col min="258" max="258" width="14.6640625" style="160" customWidth="1"/>
    <col min="259" max="259" width="14.33203125" style="160" customWidth="1"/>
    <col min="260" max="260" width="14.6640625" style="160" customWidth="1"/>
    <col min="261" max="261" width="13.109375" style="160" customWidth="1"/>
    <col min="262" max="262" width="14.33203125" style="160" customWidth="1"/>
    <col min="263" max="263" width="10.109375" style="160" customWidth="1"/>
    <col min="264" max="264" width="3.77734375" style="160" customWidth="1"/>
    <col min="265" max="511" width="9" style="160"/>
    <col min="512" max="512" width="6.33203125" style="160" customWidth="1"/>
    <col min="513" max="513" width="106.6640625" style="160" customWidth="1"/>
    <col min="514" max="514" width="14.6640625" style="160" customWidth="1"/>
    <col min="515" max="515" width="14.33203125" style="160" customWidth="1"/>
    <col min="516" max="516" width="14.6640625" style="160" customWidth="1"/>
    <col min="517" max="517" width="13.109375" style="160" customWidth="1"/>
    <col min="518" max="518" width="14.33203125" style="160" customWidth="1"/>
    <col min="519" max="519" width="10.109375" style="160" customWidth="1"/>
    <col min="520" max="520" width="3.77734375" style="160" customWidth="1"/>
    <col min="521" max="767" width="9" style="160"/>
    <col min="768" max="768" width="6.33203125" style="160" customWidth="1"/>
    <col min="769" max="769" width="106.6640625" style="160" customWidth="1"/>
    <col min="770" max="770" width="14.6640625" style="160" customWidth="1"/>
    <col min="771" max="771" width="14.33203125" style="160" customWidth="1"/>
    <col min="772" max="772" width="14.6640625" style="160" customWidth="1"/>
    <col min="773" max="773" width="13.109375" style="160" customWidth="1"/>
    <col min="774" max="774" width="14.33203125" style="160" customWidth="1"/>
    <col min="775" max="775" width="10.109375" style="160" customWidth="1"/>
    <col min="776" max="776" width="3.77734375" style="160" customWidth="1"/>
    <col min="777" max="1023" width="9" style="160"/>
    <col min="1024" max="1024" width="6.33203125" style="160" customWidth="1"/>
    <col min="1025" max="1025" width="106.6640625" style="160" customWidth="1"/>
    <col min="1026" max="1026" width="14.6640625" style="160" customWidth="1"/>
    <col min="1027" max="1027" width="14.33203125" style="160" customWidth="1"/>
    <col min="1028" max="1028" width="14.6640625" style="160" customWidth="1"/>
    <col min="1029" max="1029" width="13.109375" style="160" customWidth="1"/>
    <col min="1030" max="1030" width="14.33203125" style="160" customWidth="1"/>
    <col min="1031" max="1031" width="10.109375" style="160" customWidth="1"/>
    <col min="1032" max="1032" width="3.77734375" style="160" customWidth="1"/>
    <col min="1033" max="1279" width="9" style="160"/>
    <col min="1280" max="1280" width="6.33203125" style="160" customWidth="1"/>
    <col min="1281" max="1281" width="106.6640625" style="160" customWidth="1"/>
    <col min="1282" max="1282" width="14.6640625" style="160" customWidth="1"/>
    <col min="1283" max="1283" width="14.33203125" style="160" customWidth="1"/>
    <col min="1284" max="1284" width="14.6640625" style="160" customWidth="1"/>
    <col min="1285" max="1285" width="13.109375" style="160" customWidth="1"/>
    <col min="1286" max="1286" width="14.33203125" style="160" customWidth="1"/>
    <col min="1287" max="1287" width="10.109375" style="160" customWidth="1"/>
    <col min="1288" max="1288" width="3.77734375" style="160" customWidth="1"/>
    <col min="1289" max="1535" width="9" style="160"/>
    <col min="1536" max="1536" width="6.33203125" style="160" customWidth="1"/>
    <col min="1537" max="1537" width="106.6640625" style="160" customWidth="1"/>
    <col min="1538" max="1538" width="14.6640625" style="160" customWidth="1"/>
    <col min="1539" max="1539" width="14.33203125" style="160" customWidth="1"/>
    <col min="1540" max="1540" width="14.6640625" style="160" customWidth="1"/>
    <col min="1541" max="1541" width="13.109375" style="160" customWidth="1"/>
    <col min="1542" max="1542" width="14.33203125" style="160" customWidth="1"/>
    <col min="1543" max="1543" width="10.109375" style="160" customWidth="1"/>
    <col min="1544" max="1544" width="3.77734375" style="160" customWidth="1"/>
    <col min="1545" max="1791" width="9" style="160"/>
    <col min="1792" max="1792" width="6.33203125" style="160" customWidth="1"/>
    <col min="1793" max="1793" width="106.6640625" style="160" customWidth="1"/>
    <col min="1794" max="1794" width="14.6640625" style="160" customWidth="1"/>
    <col min="1795" max="1795" width="14.33203125" style="160" customWidth="1"/>
    <col min="1796" max="1796" width="14.6640625" style="160" customWidth="1"/>
    <col min="1797" max="1797" width="13.109375" style="160" customWidth="1"/>
    <col min="1798" max="1798" width="14.33203125" style="160" customWidth="1"/>
    <col min="1799" max="1799" width="10.109375" style="160" customWidth="1"/>
    <col min="1800" max="1800" width="3.77734375" style="160" customWidth="1"/>
    <col min="1801" max="2047" width="9" style="160"/>
    <col min="2048" max="2048" width="6.33203125" style="160" customWidth="1"/>
    <col min="2049" max="2049" width="106.6640625" style="160" customWidth="1"/>
    <col min="2050" max="2050" width="14.6640625" style="160" customWidth="1"/>
    <col min="2051" max="2051" width="14.33203125" style="160" customWidth="1"/>
    <col min="2052" max="2052" width="14.6640625" style="160" customWidth="1"/>
    <col min="2053" max="2053" width="13.109375" style="160" customWidth="1"/>
    <col min="2054" max="2054" width="14.33203125" style="160" customWidth="1"/>
    <col min="2055" max="2055" width="10.109375" style="160" customWidth="1"/>
    <col min="2056" max="2056" width="3.77734375" style="160" customWidth="1"/>
    <col min="2057" max="2303" width="9" style="160"/>
    <col min="2304" max="2304" width="6.33203125" style="160" customWidth="1"/>
    <col min="2305" max="2305" width="106.6640625" style="160" customWidth="1"/>
    <col min="2306" max="2306" width="14.6640625" style="160" customWidth="1"/>
    <col min="2307" max="2307" width="14.33203125" style="160" customWidth="1"/>
    <col min="2308" max="2308" width="14.6640625" style="160" customWidth="1"/>
    <col min="2309" max="2309" width="13.109375" style="160" customWidth="1"/>
    <col min="2310" max="2310" width="14.33203125" style="160" customWidth="1"/>
    <col min="2311" max="2311" width="10.109375" style="160" customWidth="1"/>
    <col min="2312" max="2312" width="3.77734375" style="160" customWidth="1"/>
    <col min="2313" max="2559" width="9" style="160"/>
    <col min="2560" max="2560" width="6.33203125" style="160" customWidth="1"/>
    <col min="2561" max="2561" width="106.6640625" style="160" customWidth="1"/>
    <col min="2562" max="2562" width="14.6640625" style="160" customWidth="1"/>
    <col min="2563" max="2563" width="14.33203125" style="160" customWidth="1"/>
    <col min="2564" max="2564" width="14.6640625" style="160" customWidth="1"/>
    <col min="2565" max="2565" width="13.109375" style="160" customWidth="1"/>
    <col min="2566" max="2566" width="14.33203125" style="160" customWidth="1"/>
    <col min="2567" max="2567" width="10.109375" style="160" customWidth="1"/>
    <col min="2568" max="2568" width="3.77734375" style="160" customWidth="1"/>
    <col min="2569" max="2815" width="9" style="160"/>
    <col min="2816" max="2816" width="6.33203125" style="160" customWidth="1"/>
    <col min="2817" max="2817" width="106.6640625" style="160" customWidth="1"/>
    <col min="2818" max="2818" width="14.6640625" style="160" customWidth="1"/>
    <col min="2819" max="2819" width="14.33203125" style="160" customWidth="1"/>
    <col min="2820" max="2820" width="14.6640625" style="160" customWidth="1"/>
    <col min="2821" max="2821" width="13.109375" style="160" customWidth="1"/>
    <col min="2822" max="2822" width="14.33203125" style="160" customWidth="1"/>
    <col min="2823" max="2823" width="10.109375" style="160" customWidth="1"/>
    <col min="2824" max="2824" width="3.77734375" style="160" customWidth="1"/>
    <col min="2825" max="3071" width="9" style="160"/>
    <col min="3072" max="3072" width="6.33203125" style="160" customWidth="1"/>
    <col min="3073" max="3073" width="106.6640625" style="160" customWidth="1"/>
    <col min="3074" max="3074" width="14.6640625" style="160" customWidth="1"/>
    <col min="3075" max="3075" width="14.33203125" style="160" customWidth="1"/>
    <col min="3076" max="3076" width="14.6640625" style="160" customWidth="1"/>
    <col min="3077" max="3077" width="13.109375" style="160" customWidth="1"/>
    <col min="3078" max="3078" width="14.33203125" style="160" customWidth="1"/>
    <col min="3079" max="3079" width="10.109375" style="160" customWidth="1"/>
    <col min="3080" max="3080" width="3.77734375" style="160" customWidth="1"/>
    <col min="3081" max="3327" width="9" style="160"/>
    <col min="3328" max="3328" width="6.33203125" style="160" customWidth="1"/>
    <col min="3329" max="3329" width="106.6640625" style="160" customWidth="1"/>
    <col min="3330" max="3330" width="14.6640625" style="160" customWidth="1"/>
    <col min="3331" max="3331" width="14.33203125" style="160" customWidth="1"/>
    <col min="3332" max="3332" width="14.6640625" style="160" customWidth="1"/>
    <col min="3333" max="3333" width="13.109375" style="160" customWidth="1"/>
    <col min="3334" max="3334" width="14.33203125" style="160" customWidth="1"/>
    <col min="3335" max="3335" width="10.109375" style="160" customWidth="1"/>
    <col min="3336" max="3336" width="3.77734375" style="160" customWidth="1"/>
    <col min="3337" max="3583" width="9" style="160"/>
    <col min="3584" max="3584" width="6.33203125" style="160" customWidth="1"/>
    <col min="3585" max="3585" width="106.6640625" style="160" customWidth="1"/>
    <col min="3586" max="3586" width="14.6640625" style="160" customWidth="1"/>
    <col min="3587" max="3587" width="14.33203125" style="160" customWidth="1"/>
    <col min="3588" max="3588" width="14.6640625" style="160" customWidth="1"/>
    <col min="3589" max="3589" width="13.109375" style="160" customWidth="1"/>
    <col min="3590" max="3590" width="14.33203125" style="160" customWidth="1"/>
    <col min="3591" max="3591" width="10.109375" style="160" customWidth="1"/>
    <col min="3592" max="3592" width="3.77734375" style="160" customWidth="1"/>
    <col min="3593" max="3839" width="9" style="160"/>
    <col min="3840" max="3840" width="6.33203125" style="160" customWidth="1"/>
    <col min="3841" max="3841" width="106.6640625" style="160" customWidth="1"/>
    <col min="3842" max="3842" width="14.6640625" style="160" customWidth="1"/>
    <col min="3843" max="3843" width="14.33203125" style="160" customWidth="1"/>
    <col min="3844" max="3844" width="14.6640625" style="160" customWidth="1"/>
    <col min="3845" max="3845" width="13.109375" style="160" customWidth="1"/>
    <col min="3846" max="3846" width="14.33203125" style="160" customWidth="1"/>
    <col min="3847" max="3847" width="10.109375" style="160" customWidth="1"/>
    <col min="3848" max="3848" width="3.77734375" style="160" customWidth="1"/>
    <col min="3849" max="4095" width="9" style="160"/>
    <col min="4096" max="4096" width="6.33203125" style="160" customWidth="1"/>
    <col min="4097" max="4097" width="106.6640625" style="160" customWidth="1"/>
    <col min="4098" max="4098" width="14.6640625" style="160" customWidth="1"/>
    <col min="4099" max="4099" width="14.33203125" style="160" customWidth="1"/>
    <col min="4100" max="4100" width="14.6640625" style="160" customWidth="1"/>
    <col min="4101" max="4101" width="13.109375" style="160" customWidth="1"/>
    <col min="4102" max="4102" width="14.33203125" style="160" customWidth="1"/>
    <col min="4103" max="4103" width="10.109375" style="160" customWidth="1"/>
    <col min="4104" max="4104" width="3.77734375" style="160" customWidth="1"/>
    <col min="4105" max="4351" width="9" style="160"/>
    <col min="4352" max="4352" width="6.33203125" style="160" customWidth="1"/>
    <col min="4353" max="4353" width="106.6640625" style="160" customWidth="1"/>
    <col min="4354" max="4354" width="14.6640625" style="160" customWidth="1"/>
    <col min="4355" max="4355" width="14.33203125" style="160" customWidth="1"/>
    <col min="4356" max="4356" width="14.6640625" style="160" customWidth="1"/>
    <col min="4357" max="4357" width="13.109375" style="160" customWidth="1"/>
    <col min="4358" max="4358" width="14.33203125" style="160" customWidth="1"/>
    <col min="4359" max="4359" width="10.109375" style="160" customWidth="1"/>
    <col min="4360" max="4360" width="3.77734375" style="160" customWidth="1"/>
    <col min="4361" max="4607" width="9" style="160"/>
    <col min="4608" max="4608" width="6.33203125" style="160" customWidth="1"/>
    <col min="4609" max="4609" width="106.6640625" style="160" customWidth="1"/>
    <col min="4610" max="4610" width="14.6640625" style="160" customWidth="1"/>
    <col min="4611" max="4611" width="14.33203125" style="160" customWidth="1"/>
    <col min="4612" max="4612" width="14.6640625" style="160" customWidth="1"/>
    <col min="4613" max="4613" width="13.109375" style="160" customWidth="1"/>
    <col min="4614" max="4614" width="14.33203125" style="160" customWidth="1"/>
    <col min="4615" max="4615" width="10.109375" style="160" customWidth="1"/>
    <col min="4616" max="4616" width="3.77734375" style="160" customWidth="1"/>
    <col min="4617" max="4863" width="9" style="160"/>
    <col min="4864" max="4864" width="6.33203125" style="160" customWidth="1"/>
    <col min="4865" max="4865" width="106.6640625" style="160" customWidth="1"/>
    <col min="4866" max="4866" width="14.6640625" style="160" customWidth="1"/>
    <col min="4867" max="4867" width="14.33203125" style="160" customWidth="1"/>
    <col min="4868" max="4868" width="14.6640625" style="160" customWidth="1"/>
    <col min="4869" max="4869" width="13.109375" style="160" customWidth="1"/>
    <col min="4870" max="4870" width="14.33203125" style="160" customWidth="1"/>
    <col min="4871" max="4871" width="10.109375" style="160" customWidth="1"/>
    <col min="4872" max="4872" width="3.77734375" style="160" customWidth="1"/>
    <col min="4873" max="5119" width="9" style="160"/>
    <col min="5120" max="5120" width="6.33203125" style="160" customWidth="1"/>
    <col min="5121" max="5121" width="106.6640625" style="160" customWidth="1"/>
    <col min="5122" max="5122" width="14.6640625" style="160" customWidth="1"/>
    <col min="5123" max="5123" width="14.33203125" style="160" customWidth="1"/>
    <col min="5124" max="5124" width="14.6640625" style="160" customWidth="1"/>
    <col min="5125" max="5125" width="13.109375" style="160" customWidth="1"/>
    <col min="5126" max="5126" width="14.33203125" style="160" customWidth="1"/>
    <col min="5127" max="5127" width="10.109375" style="160" customWidth="1"/>
    <col min="5128" max="5128" width="3.77734375" style="160" customWidth="1"/>
    <col min="5129" max="5375" width="9" style="160"/>
    <col min="5376" max="5376" width="6.33203125" style="160" customWidth="1"/>
    <col min="5377" max="5377" width="106.6640625" style="160" customWidth="1"/>
    <col min="5378" max="5378" width="14.6640625" style="160" customWidth="1"/>
    <col min="5379" max="5379" width="14.33203125" style="160" customWidth="1"/>
    <col min="5380" max="5380" width="14.6640625" style="160" customWidth="1"/>
    <col min="5381" max="5381" width="13.109375" style="160" customWidth="1"/>
    <col min="5382" max="5382" width="14.33203125" style="160" customWidth="1"/>
    <col min="5383" max="5383" width="10.109375" style="160" customWidth="1"/>
    <col min="5384" max="5384" width="3.77734375" style="160" customWidth="1"/>
    <col min="5385" max="5631" width="9" style="160"/>
    <col min="5632" max="5632" width="6.33203125" style="160" customWidth="1"/>
    <col min="5633" max="5633" width="106.6640625" style="160" customWidth="1"/>
    <col min="5634" max="5634" width="14.6640625" style="160" customWidth="1"/>
    <col min="5635" max="5635" width="14.33203125" style="160" customWidth="1"/>
    <col min="5636" max="5636" width="14.6640625" style="160" customWidth="1"/>
    <col min="5637" max="5637" width="13.109375" style="160" customWidth="1"/>
    <col min="5638" max="5638" width="14.33203125" style="160" customWidth="1"/>
    <col min="5639" max="5639" width="10.109375" style="160" customWidth="1"/>
    <col min="5640" max="5640" width="3.77734375" style="160" customWidth="1"/>
    <col min="5641" max="5887" width="9" style="160"/>
    <col min="5888" max="5888" width="6.33203125" style="160" customWidth="1"/>
    <col min="5889" max="5889" width="106.6640625" style="160" customWidth="1"/>
    <col min="5890" max="5890" width="14.6640625" style="160" customWidth="1"/>
    <col min="5891" max="5891" width="14.33203125" style="160" customWidth="1"/>
    <col min="5892" max="5892" width="14.6640625" style="160" customWidth="1"/>
    <col min="5893" max="5893" width="13.109375" style="160" customWidth="1"/>
    <col min="5894" max="5894" width="14.33203125" style="160" customWidth="1"/>
    <col min="5895" max="5895" width="10.109375" style="160" customWidth="1"/>
    <col min="5896" max="5896" width="3.77734375" style="160" customWidth="1"/>
    <col min="5897" max="6143" width="9" style="160"/>
    <col min="6144" max="6144" width="6.33203125" style="160" customWidth="1"/>
    <col min="6145" max="6145" width="106.6640625" style="160" customWidth="1"/>
    <col min="6146" max="6146" width="14.6640625" style="160" customWidth="1"/>
    <col min="6147" max="6147" width="14.33203125" style="160" customWidth="1"/>
    <col min="6148" max="6148" width="14.6640625" style="160" customWidth="1"/>
    <col min="6149" max="6149" width="13.109375" style="160" customWidth="1"/>
    <col min="6150" max="6150" width="14.33203125" style="160" customWidth="1"/>
    <col min="6151" max="6151" width="10.109375" style="160" customWidth="1"/>
    <col min="6152" max="6152" width="3.77734375" style="160" customWidth="1"/>
    <col min="6153" max="6399" width="9" style="160"/>
    <col min="6400" max="6400" width="6.33203125" style="160" customWidth="1"/>
    <col min="6401" max="6401" width="106.6640625" style="160" customWidth="1"/>
    <col min="6402" max="6402" width="14.6640625" style="160" customWidth="1"/>
    <col min="6403" max="6403" width="14.33203125" style="160" customWidth="1"/>
    <col min="6404" max="6404" width="14.6640625" style="160" customWidth="1"/>
    <col min="6405" max="6405" width="13.109375" style="160" customWidth="1"/>
    <col min="6406" max="6406" width="14.33203125" style="160" customWidth="1"/>
    <col min="6407" max="6407" width="10.109375" style="160" customWidth="1"/>
    <col min="6408" max="6408" width="3.77734375" style="160" customWidth="1"/>
    <col min="6409" max="6655" width="9" style="160"/>
    <col min="6656" max="6656" width="6.33203125" style="160" customWidth="1"/>
    <col min="6657" max="6657" width="106.6640625" style="160" customWidth="1"/>
    <col min="6658" max="6658" width="14.6640625" style="160" customWidth="1"/>
    <col min="6659" max="6659" width="14.33203125" style="160" customWidth="1"/>
    <col min="6660" max="6660" width="14.6640625" style="160" customWidth="1"/>
    <col min="6661" max="6661" width="13.109375" style="160" customWidth="1"/>
    <col min="6662" max="6662" width="14.33203125" style="160" customWidth="1"/>
    <col min="6663" max="6663" width="10.109375" style="160" customWidth="1"/>
    <col min="6664" max="6664" width="3.77734375" style="160" customWidth="1"/>
    <col min="6665" max="6911" width="9" style="160"/>
    <col min="6912" max="6912" width="6.33203125" style="160" customWidth="1"/>
    <col min="6913" max="6913" width="106.6640625" style="160" customWidth="1"/>
    <col min="6914" max="6914" width="14.6640625" style="160" customWidth="1"/>
    <col min="6915" max="6915" width="14.33203125" style="160" customWidth="1"/>
    <col min="6916" max="6916" width="14.6640625" style="160" customWidth="1"/>
    <col min="6917" max="6917" width="13.109375" style="160" customWidth="1"/>
    <col min="6918" max="6918" width="14.33203125" style="160" customWidth="1"/>
    <col min="6919" max="6919" width="10.109375" style="160" customWidth="1"/>
    <col min="6920" max="6920" width="3.77734375" style="160" customWidth="1"/>
    <col min="6921" max="7167" width="9" style="160"/>
    <col min="7168" max="7168" width="6.33203125" style="160" customWidth="1"/>
    <col min="7169" max="7169" width="106.6640625" style="160" customWidth="1"/>
    <col min="7170" max="7170" width="14.6640625" style="160" customWidth="1"/>
    <col min="7171" max="7171" width="14.33203125" style="160" customWidth="1"/>
    <col min="7172" max="7172" width="14.6640625" style="160" customWidth="1"/>
    <col min="7173" max="7173" width="13.109375" style="160" customWidth="1"/>
    <col min="7174" max="7174" width="14.33203125" style="160" customWidth="1"/>
    <col min="7175" max="7175" width="10.109375" style="160" customWidth="1"/>
    <col min="7176" max="7176" width="3.77734375" style="160" customWidth="1"/>
    <col min="7177" max="7423" width="9" style="160"/>
    <col min="7424" max="7424" width="6.33203125" style="160" customWidth="1"/>
    <col min="7425" max="7425" width="106.6640625" style="160" customWidth="1"/>
    <col min="7426" max="7426" width="14.6640625" style="160" customWidth="1"/>
    <col min="7427" max="7427" width="14.33203125" style="160" customWidth="1"/>
    <col min="7428" max="7428" width="14.6640625" style="160" customWidth="1"/>
    <col min="7429" max="7429" width="13.109375" style="160" customWidth="1"/>
    <col min="7430" max="7430" width="14.33203125" style="160" customWidth="1"/>
    <col min="7431" max="7431" width="10.109375" style="160" customWidth="1"/>
    <col min="7432" max="7432" width="3.77734375" style="160" customWidth="1"/>
    <col min="7433" max="7679" width="9" style="160"/>
    <col min="7680" max="7680" width="6.33203125" style="160" customWidth="1"/>
    <col min="7681" max="7681" width="106.6640625" style="160" customWidth="1"/>
    <col min="7682" max="7682" width="14.6640625" style="160" customWidth="1"/>
    <col min="7683" max="7683" width="14.33203125" style="160" customWidth="1"/>
    <col min="7684" max="7684" width="14.6640625" style="160" customWidth="1"/>
    <col min="7685" max="7685" width="13.109375" style="160" customWidth="1"/>
    <col min="7686" max="7686" width="14.33203125" style="160" customWidth="1"/>
    <col min="7687" max="7687" width="10.109375" style="160" customWidth="1"/>
    <col min="7688" max="7688" width="3.77734375" style="160" customWidth="1"/>
    <col min="7689" max="7935" width="9" style="160"/>
    <col min="7936" max="7936" width="6.33203125" style="160" customWidth="1"/>
    <col min="7937" max="7937" width="106.6640625" style="160" customWidth="1"/>
    <col min="7938" max="7938" width="14.6640625" style="160" customWidth="1"/>
    <col min="7939" max="7939" width="14.33203125" style="160" customWidth="1"/>
    <col min="7940" max="7940" width="14.6640625" style="160" customWidth="1"/>
    <col min="7941" max="7941" width="13.109375" style="160" customWidth="1"/>
    <col min="7942" max="7942" width="14.33203125" style="160" customWidth="1"/>
    <col min="7943" max="7943" width="10.109375" style="160" customWidth="1"/>
    <col min="7944" max="7944" width="3.77734375" style="160" customWidth="1"/>
    <col min="7945" max="8191" width="9" style="160"/>
    <col min="8192" max="8192" width="6.33203125" style="160" customWidth="1"/>
    <col min="8193" max="8193" width="106.6640625" style="160" customWidth="1"/>
    <col min="8194" max="8194" width="14.6640625" style="160" customWidth="1"/>
    <col min="8195" max="8195" width="14.33203125" style="160" customWidth="1"/>
    <col min="8196" max="8196" width="14.6640625" style="160" customWidth="1"/>
    <col min="8197" max="8197" width="13.109375" style="160" customWidth="1"/>
    <col min="8198" max="8198" width="14.33203125" style="160" customWidth="1"/>
    <col min="8199" max="8199" width="10.109375" style="160" customWidth="1"/>
    <col min="8200" max="8200" width="3.77734375" style="160" customWidth="1"/>
    <col min="8201" max="8447" width="9" style="160"/>
    <col min="8448" max="8448" width="6.33203125" style="160" customWidth="1"/>
    <col min="8449" max="8449" width="106.6640625" style="160" customWidth="1"/>
    <col min="8450" max="8450" width="14.6640625" style="160" customWidth="1"/>
    <col min="8451" max="8451" width="14.33203125" style="160" customWidth="1"/>
    <col min="8452" max="8452" width="14.6640625" style="160" customWidth="1"/>
    <col min="8453" max="8453" width="13.109375" style="160" customWidth="1"/>
    <col min="8454" max="8454" width="14.33203125" style="160" customWidth="1"/>
    <col min="8455" max="8455" width="10.109375" style="160" customWidth="1"/>
    <col min="8456" max="8456" width="3.77734375" style="160" customWidth="1"/>
    <col min="8457" max="8703" width="9" style="160"/>
    <col min="8704" max="8704" width="6.33203125" style="160" customWidth="1"/>
    <col min="8705" max="8705" width="106.6640625" style="160" customWidth="1"/>
    <col min="8706" max="8706" width="14.6640625" style="160" customWidth="1"/>
    <col min="8707" max="8707" width="14.33203125" style="160" customWidth="1"/>
    <col min="8708" max="8708" width="14.6640625" style="160" customWidth="1"/>
    <col min="8709" max="8709" width="13.109375" style="160" customWidth="1"/>
    <col min="8710" max="8710" width="14.33203125" style="160" customWidth="1"/>
    <col min="8711" max="8711" width="10.109375" style="160" customWidth="1"/>
    <col min="8712" max="8712" width="3.77734375" style="160" customWidth="1"/>
    <col min="8713" max="8959" width="9" style="160"/>
    <col min="8960" max="8960" width="6.33203125" style="160" customWidth="1"/>
    <col min="8961" max="8961" width="106.6640625" style="160" customWidth="1"/>
    <col min="8962" max="8962" width="14.6640625" style="160" customWidth="1"/>
    <col min="8963" max="8963" width="14.33203125" style="160" customWidth="1"/>
    <col min="8964" max="8964" width="14.6640625" style="160" customWidth="1"/>
    <col min="8965" max="8965" width="13.109375" style="160" customWidth="1"/>
    <col min="8966" max="8966" width="14.33203125" style="160" customWidth="1"/>
    <col min="8967" max="8967" width="10.109375" style="160" customWidth="1"/>
    <col min="8968" max="8968" width="3.77734375" style="160" customWidth="1"/>
    <col min="8969" max="9215" width="9" style="160"/>
    <col min="9216" max="9216" width="6.33203125" style="160" customWidth="1"/>
    <col min="9217" max="9217" width="106.6640625" style="160" customWidth="1"/>
    <col min="9218" max="9218" width="14.6640625" style="160" customWidth="1"/>
    <col min="9219" max="9219" width="14.33203125" style="160" customWidth="1"/>
    <col min="9220" max="9220" width="14.6640625" style="160" customWidth="1"/>
    <col min="9221" max="9221" width="13.109375" style="160" customWidth="1"/>
    <col min="9222" max="9222" width="14.33203125" style="160" customWidth="1"/>
    <col min="9223" max="9223" width="10.109375" style="160" customWidth="1"/>
    <col min="9224" max="9224" width="3.77734375" style="160" customWidth="1"/>
    <col min="9225" max="9471" width="9" style="160"/>
    <col min="9472" max="9472" width="6.33203125" style="160" customWidth="1"/>
    <col min="9473" max="9473" width="106.6640625" style="160" customWidth="1"/>
    <col min="9474" max="9474" width="14.6640625" style="160" customWidth="1"/>
    <col min="9475" max="9475" width="14.33203125" style="160" customWidth="1"/>
    <col min="9476" max="9476" width="14.6640625" style="160" customWidth="1"/>
    <col min="9477" max="9477" width="13.109375" style="160" customWidth="1"/>
    <col min="9478" max="9478" width="14.33203125" style="160" customWidth="1"/>
    <col min="9479" max="9479" width="10.109375" style="160" customWidth="1"/>
    <col min="9480" max="9480" width="3.77734375" style="160" customWidth="1"/>
    <col min="9481" max="9727" width="9" style="160"/>
    <col min="9728" max="9728" width="6.33203125" style="160" customWidth="1"/>
    <col min="9729" max="9729" width="106.6640625" style="160" customWidth="1"/>
    <col min="9730" max="9730" width="14.6640625" style="160" customWidth="1"/>
    <col min="9731" max="9731" width="14.33203125" style="160" customWidth="1"/>
    <col min="9732" max="9732" width="14.6640625" style="160" customWidth="1"/>
    <col min="9733" max="9733" width="13.109375" style="160" customWidth="1"/>
    <col min="9734" max="9734" width="14.33203125" style="160" customWidth="1"/>
    <col min="9735" max="9735" width="10.109375" style="160" customWidth="1"/>
    <col min="9736" max="9736" width="3.77734375" style="160" customWidth="1"/>
    <col min="9737" max="9983" width="9" style="160"/>
    <col min="9984" max="9984" width="6.33203125" style="160" customWidth="1"/>
    <col min="9985" max="9985" width="106.6640625" style="160" customWidth="1"/>
    <col min="9986" max="9986" width="14.6640625" style="160" customWidth="1"/>
    <col min="9987" max="9987" width="14.33203125" style="160" customWidth="1"/>
    <col min="9988" max="9988" width="14.6640625" style="160" customWidth="1"/>
    <col min="9989" max="9989" width="13.109375" style="160" customWidth="1"/>
    <col min="9990" max="9990" width="14.33203125" style="160" customWidth="1"/>
    <col min="9991" max="9991" width="10.109375" style="160" customWidth="1"/>
    <col min="9992" max="9992" width="3.77734375" style="160" customWidth="1"/>
    <col min="9993" max="10239" width="9" style="160"/>
    <col min="10240" max="10240" width="6.33203125" style="160" customWidth="1"/>
    <col min="10241" max="10241" width="106.6640625" style="160" customWidth="1"/>
    <col min="10242" max="10242" width="14.6640625" style="160" customWidth="1"/>
    <col min="10243" max="10243" width="14.33203125" style="160" customWidth="1"/>
    <col min="10244" max="10244" width="14.6640625" style="160" customWidth="1"/>
    <col min="10245" max="10245" width="13.109375" style="160" customWidth="1"/>
    <col min="10246" max="10246" width="14.33203125" style="160" customWidth="1"/>
    <col min="10247" max="10247" width="10.109375" style="160" customWidth="1"/>
    <col min="10248" max="10248" width="3.77734375" style="160" customWidth="1"/>
    <col min="10249" max="10495" width="9" style="160"/>
    <col min="10496" max="10496" width="6.33203125" style="160" customWidth="1"/>
    <col min="10497" max="10497" width="106.6640625" style="160" customWidth="1"/>
    <col min="10498" max="10498" width="14.6640625" style="160" customWidth="1"/>
    <col min="10499" max="10499" width="14.33203125" style="160" customWidth="1"/>
    <col min="10500" max="10500" width="14.6640625" style="160" customWidth="1"/>
    <col min="10501" max="10501" width="13.109375" style="160" customWidth="1"/>
    <col min="10502" max="10502" width="14.33203125" style="160" customWidth="1"/>
    <col min="10503" max="10503" width="10.109375" style="160" customWidth="1"/>
    <col min="10504" max="10504" width="3.77734375" style="160" customWidth="1"/>
    <col min="10505" max="10751" width="9" style="160"/>
    <col min="10752" max="10752" width="6.33203125" style="160" customWidth="1"/>
    <col min="10753" max="10753" width="106.6640625" style="160" customWidth="1"/>
    <col min="10754" max="10754" width="14.6640625" style="160" customWidth="1"/>
    <col min="10755" max="10755" width="14.33203125" style="160" customWidth="1"/>
    <col min="10756" max="10756" width="14.6640625" style="160" customWidth="1"/>
    <col min="10757" max="10757" width="13.109375" style="160" customWidth="1"/>
    <col min="10758" max="10758" width="14.33203125" style="160" customWidth="1"/>
    <col min="10759" max="10759" width="10.109375" style="160" customWidth="1"/>
    <col min="10760" max="10760" width="3.77734375" style="160" customWidth="1"/>
    <col min="10761" max="11007" width="9" style="160"/>
    <col min="11008" max="11008" width="6.33203125" style="160" customWidth="1"/>
    <col min="11009" max="11009" width="106.6640625" style="160" customWidth="1"/>
    <col min="11010" max="11010" width="14.6640625" style="160" customWidth="1"/>
    <col min="11011" max="11011" width="14.33203125" style="160" customWidth="1"/>
    <col min="11012" max="11012" width="14.6640625" style="160" customWidth="1"/>
    <col min="11013" max="11013" width="13.109375" style="160" customWidth="1"/>
    <col min="11014" max="11014" width="14.33203125" style="160" customWidth="1"/>
    <col min="11015" max="11015" width="10.109375" style="160" customWidth="1"/>
    <col min="11016" max="11016" width="3.77734375" style="160" customWidth="1"/>
    <col min="11017" max="11263" width="9" style="160"/>
    <col min="11264" max="11264" width="6.33203125" style="160" customWidth="1"/>
    <col min="11265" max="11265" width="106.6640625" style="160" customWidth="1"/>
    <col min="11266" max="11266" width="14.6640625" style="160" customWidth="1"/>
    <col min="11267" max="11267" width="14.33203125" style="160" customWidth="1"/>
    <col min="11268" max="11268" width="14.6640625" style="160" customWidth="1"/>
    <col min="11269" max="11269" width="13.109375" style="160" customWidth="1"/>
    <col min="11270" max="11270" width="14.33203125" style="160" customWidth="1"/>
    <col min="11271" max="11271" width="10.109375" style="160" customWidth="1"/>
    <col min="11272" max="11272" width="3.77734375" style="160" customWidth="1"/>
    <col min="11273" max="11519" width="9" style="160"/>
    <col min="11520" max="11520" width="6.33203125" style="160" customWidth="1"/>
    <col min="11521" max="11521" width="106.6640625" style="160" customWidth="1"/>
    <col min="11522" max="11522" width="14.6640625" style="160" customWidth="1"/>
    <col min="11523" max="11523" width="14.33203125" style="160" customWidth="1"/>
    <col min="11524" max="11524" width="14.6640625" style="160" customWidth="1"/>
    <col min="11525" max="11525" width="13.109375" style="160" customWidth="1"/>
    <col min="11526" max="11526" width="14.33203125" style="160" customWidth="1"/>
    <col min="11527" max="11527" width="10.109375" style="160" customWidth="1"/>
    <col min="11528" max="11528" width="3.77734375" style="160" customWidth="1"/>
    <col min="11529" max="11775" width="9" style="160"/>
    <col min="11776" max="11776" width="6.33203125" style="160" customWidth="1"/>
    <col min="11777" max="11777" width="106.6640625" style="160" customWidth="1"/>
    <col min="11778" max="11778" width="14.6640625" style="160" customWidth="1"/>
    <col min="11779" max="11779" width="14.33203125" style="160" customWidth="1"/>
    <col min="11780" max="11780" width="14.6640625" style="160" customWidth="1"/>
    <col min="11781" max="11781" width="13.109375" style="160" customWidth="1"/>
    <col min="11782" max="11782" width="14.33203125" style="160" customWidth="1"/>
    <col min="11783" max="11783" width="10.109375" style="160" customWidth="1"/>
    <col min="11784" max="11784" width="3.77734375" style="160" customWidth="1"/>
    <col min="11785" max="12031" width="9" style="160"/>
    <col min="12032" max="12032" width="6.33203125" style="160" customWidth="1"/>
    <col min="12033" max="12033" width="106.6640625" style="160" customWidth="1"/>
    <col min="12034" max="12034" width="14.6640625" style="160" customWidth="1"/>
    <col min="12035" max="12035" width="14.33203125" style="160" customWidth="1"/>
    <col min="12036" max="12036" width="14.6640625" style="160" customWidth="1"/>
    <col min="12037" max="12037" width="13.109375" style="160" customWidth="1"/>
    <col min="12038" max="12038" width="14.33203125" style="160" customWidth="1"/>
    <col min="12039" max="12039" width="10.109375" style="160" customWidth="1"/>
    <col min="12040" max="12040" width="3.77734375" style="160" customWidth="1"/>
    <col min="12041" max="12287" width="9" style="160"/>
    <col min="12288" max="12288" width="6.33203125" style="160" customWidth="1"/>
    <col min="12289" max="12289" width="106.6640625" style="160" customWidth="1"/>
    <col min="12290" max="12290" width="14.6640625" style="160" customWidth="1"/>
    <col min="12291" max="12291" width="14.33203125" style="160" customWidth="1"/>
    <col min="12292" max="12292" width="14.6640625" style="160" customWidth="1"/>
    <col min="12293" max="12293" width="13.109375" style="160" customWidth="1"/>
    <col min="12294" max="12294" width="14.33203125" style="160" customWidth="1"/>
    <col min="12295" max="12295" width="10.109375" style="160" customWidth="1"/>
    <col min="12296" max="12296" width="3.77734375" style="160" customWidth="1"/>
    <col min="12297" max="12543" width="9" style="160"/>
    <col min="12544" max="12544" width="6.33203125" style="160" customWidth="1"/>
    <col min="12545" max="12545" width="106.6640625" style="160" customWidth="1"/>
    <col min="12546" max="12546" width="14.6640625" style="160" customWidth="1"/>
    <col min="12547" max="12547" width="14.33203125" style="160" customWidth="1"/>
    <col min="12548" max="12548" width="14.6640625" style="160" customWidth="1"/>
    <col min="12549" max="12549" width="13.109375" style="160" customWidth="1"/>
    <col min="12550" max="12550" width="14.33203125" style="160" customWidth="1"/>
    <col min="12551" max="12551" width="10.109375" style="160" customWidth="1"/>
    <col min="12552" max="12552" width="3.77734375" style="160" customWidth="1"/>
    <col min="12553" max="12799" width="9" style="160"/>
    <col min="12800" max="12800" width="6.33203125" style="160" customWidth="1"/>
    <col min="12801" max="12801" width="106.6640625" style="160" customWidth="1"/>
    <col min="12802" max="12802" width="14.6640625" style="160" customWidth="1"/>
    <col min="12803" max="12803" width="14.33203125" style="160" customWidth="1"/>
    <col min="12804" max="12804" width="14.6640625" style="160" customWidth="1"/>
    <col min="12805" max="12805" width="13.109375" style="160" customWidth="1"/>
    <col min="12806" max="12806" width="14.33203125" style="160" customWidth="1"/>
    <col min="12807" max="12807" width="10.109375" style="160" customWidth="1"/>
    <col min="12808" max="12808" width="3.77734375" style="160" customWidth="1"/>
    <col min="12809" max="13055" width="9" style="160"/>
    <col min="13056" max="13056" width="6.33203125" style="160" customWidth="1"/>
    <col min="13057" max="13057" width="106.6640625" style="160" customWidth="1"/>
    <col min="13058" max="13058" width="14.6640625" style="160" customWidth="1"/>
    <col min="13059" max="13059" width="14.33203125" style="160" customWidth="1"/>
    <col min="13060" max="13060" width="14.6640625" style="160" customWidth="1"/>
    <col min="13061" max="13061" width="13.109375" style="160" customWidth="1"/>
    <col min="13062" max="13062" width="14.33203125" style="160" customWidth="1"/>
    <col min="13063" max="13063" width="10.109375" style="160" customWidth="1"/>
    <col min="13064" max="13064" width="3.77734375" style="160" customWidth="1"/>
    <col min="13065" max="13311" width="9" style="160"/>
    <col min="13312" max="13312" width="6.33203125" style="160" customWidth="1"/>
    <col min="13313" max="13313" width="106.6640625" style="160" customWidth="1"/>
    <col min="13314" max="13314" width="14.6640625" style="160" customWidth="1"/>
    <col min="13315" max="13315" width="14.33203125" style="160" customWidth="1"/>
    <col min="13316" max="13316" width="14.6640625" style="160" customWidth="1"/>
    <col min="13317" max="13317" width="13.109375" style="160" customWidth="1"/>
    <col min="13318" max="13318" width="14.33203125" style="160" customWidth="1"/>
    <col min="13319" max="13319" width="10.109375" style="160" customWidth="1"/>
    <col min="13320" max="13320" width="3.77734375" style="160" customWidth="1"/>
    <col min="13321" max="13567" width="9" style="160"/>
    <col min="13568" max="13568" width="6.33203125" style="160" customWidth="1"/>
    <col min="13569" max="13569" width="106.6640625" style="160" customWidth="1"/>
    <col min="13570" max="13570" width="14.6640625" style="160" customWidth="1"/>
    <col min="13571" max="13571" width="14.33203125" style="160" customWidth="1"/>
    <col min="13572" max="13572" width="14.6640625" style="160" customWidth="1"/>
    <col min="13573" max="13573" width="13.109375" style="160" customWidth="1"/>
    <col min="13574" max="13574" width="14.33203125" style="160" customWidth="1"/>
    <col min="13575" max="13575" width="10.109375" style="160" customWidth="1"/>
    <col min="13576" max="13576" width="3.77734375" style="160" customWidth="1"/>
    <col min="13577" max="13823" width="9" style="160"/>
    <col min="13824" max="13824" width="6.33203125" style="160" customWidth="1"/>
    <col min="13825" max="13825" width="106.6640625" style="160" customWidth="1"/>
    <col min="13826" max="13826" width="14.6640625" style="160" customWidth="1"/>
    <col min="13827" max="13827" width="14.33203125" style="160" customWidth="1"/>
    <col min="13828" max="13828" width="14.6640625" style="160" customWidth="1"/>
    <col min="13829" max="13829" width="13.109375" style="160" customWidth="1"/>
    <col min="13830" max="13830" width="14.33203125" style="160" customWidth="1"/>
    <col min="13831" max="13831" width="10.109375" style="160" customWidth="1"/>
    <col min="13832" max="13832" width="3.77734375" style="160" customWidth="1"/>
    <col min="13833" max="14079" width="9" style="160"/>
    <col min="14080" max="14080" width="6.33203125" style="160" customWidth="1"/>
    <col min="14081" max="14081" width="106.6640625" style="160" customWidth="1"/>
    <col min="14082" max="14082" width="14.6640625" style="160" customWidth="1"/>
    <col min="14083" max="14083" width="14.33203125" style="160" customWidth="1"/>
    <col min="14084" max="14084" width="14.6640625" style="160" customWidth="1"/>
    <col min="14085" max="14085" width="13.109375" style="160" customWidth="1"/>
    <col min="14086" max="14086" width="14.33203125" style="160" customWidth="1"/>
    <col min="14087" max="14087" width="10.109375" style="160" customWidth="1"/>
    <col min="14088" max="14088" width="3.77734375" style="160" customWidth="1"/>
    <col min="14089" max="14335" width="9" style="160"/>
    <col min="14336" max="14336" width="6.33203125" style="160" customWidth="1"/>
    <col min="14337" max="14337" width="106.6640625" style="160" customWidth="1"/>
    <col min="14338" max="14338" width="14.6640625" style="160" customWidth="1"/>
    <col min="14339" max="14339" width="14.33203125" style="160" customWidth="1"/>
    <col min="14340" max="14340" width="14.6640625" style="160" customWidth="1"/>
    <col min="14341" max="14341" width="13.109375" style="160" customWidth="1"/>
    <col min="14342" max="14342" width="14.33203125" style="160" customWidth="1"/>
    <col min="14343" max="14343" width="10.109375" style="160" customWidth="1"/>
    <col min="14344" max="14344" width="3.77734375" style="160" customWidth="1"/>
    <col min="14345" max="14591" width="9" style="160"/>
    <col min="14592" max="14592" width="6.33203125" style="160" customWidth="1"/>
    <col min="14593" max="14593" width="106.6640625" style="160" customWidth="1"/>
    <col min="14594" max="14594" width="14.6640625" style="160" customWidth="1"/>
    <col min="14595" max="14595" width="14.33203125" style="160" customWidth="1"/>
    <col min="14596" max="14596" width="14.6640625" style="160" customWidth="1"/>
    <col min="14597" max="14597" width="13.109375" style="160" customWidth="1"/>
    <col min="14598" max="14598" width="14.33203125" style="160" customWidth="1"/>
    <col min="14599" max="14599" width="10.109375" style="160" customWidth="1"/>
    <col min="14600" max="14600" width="3.77734375" style="160" customWidth="1"/>
    <col min="14601" max="14847" width="9" style="160"/>
    <col min="14848" max="14848" width="6.33203125" style="160" customWidth="1"/>
    <col min="14849" max="14849" width="106.6640625" style="160" customWidth="1"/>
    <col min="14850" max="14850" width="14.6640625" style="160" customWidth="1"/>
    <col min="14851" max="14851" width="14.33203125" style="160" customWidth="1"/>
    <col min="14852" max="14852" width="14.6640625" style="160" customWidth="1"/>
    <col min="14853" max="14853" width="13.109375" style="160" customWidth="1"/>
    <col min="14854" max="14854" width="14.33203125" style="160" customWidth="1"/>
    <col min="14855" max="14855" width="10.109375" style="160" customWidth="1"/>
    <col min="14856" max="14856" width="3.77734375" style="160" customWidth="1"/>
    <col min="14857" max="15103" width="9" style="160"/>
    <col min="15104" max="15104" width="6.33203125" style="160" customWidth="1"/>
    <col min="15105" max="15105" width="106.6640625" style="160" customWidth="1"/>
    <col min="15106" max="15106" width="14.6640625" style="160" customWidth="1"/>
    <col min="15107" max="15107" width="14.33203125" style="160" customWidth="1"/>
    <col min="15108" max="15108" width="14.6640625" style="160" customWidth="1"/>
    <col min="15109" max="15109" width="13.109375" style="160" customWidth="1"/>
    <col min="15110" max="15110" width="14.33203125" style="160" customWidth="1"/>
    <col min="15111" max="15111" width="10.109375" style="160" customWidth="1"/>
    <col min="15112" max="15112" width="3.77734375" style="160" customWidth="1"/>
    <col min="15113" max="15359" width="9" style="160"/>
    <col min="15360" max="15360" width="6.33203125" style="160" customWidth="1"/>
    <col min="15361" max="15361" width="106.6640625" style="160" customWidth="1"/>
    <col min="15362" max="15362" width="14.6640625" style="160" customWidth="1"/>
    <col min="15363" max="15363" width="14.33203125" style="160" customWidth="1"/>
    <col min="15364" max="15364" width="14.6640625" style="160" customWidth="1"/>
    <col min="15365" max="15365" width="13.109375" style="160" customWidth="1"/>
    <col min="15366" max="15366" width="14.33203125" style="160" customWidth="1"/>
    <col min="15367" max="15367" width="10.109375" style="160" customWidth="1"/>
    <col min="15368" max="15368" width="3.77734375" style="160" customWidth="1"/>
    <col min="15369" max="15615" width="9" style="160"/>
    <col min="15616" max="15616" width="6.33203125" style="160" customWidth="1"/>
    <col min="15617" max="15617" width="106.6640625" style="160" customWidth="1"/>
    <col min="15618" max="15618" width="14.6640625" style="160" customWidth="1"/>
    <col min="15619" max="15619" width="14.33203125" style="160" customWidth="1"/>
    <col min="15620" max="15620" width="14.6640625" style="160" customWidth="1"/>
    <col min="15621" max="15621" width="13.109375" style="160" customWidth="1"/>
    <col min="15622" max="15622" width="14.33203125" style="160" customWidth="1"/>
    <col min="15623" max="15623" width="10.109375" style="160" customWidth="1"/>
    <col min="15624" max="15624" width="3.77734375" style="160" customWidth="1"/>
    <col min="15625" max="15871" width="9" style="160"/>
    <col min="15872" max="15872" width="6.33203125" style="160" customWidth="1"/>
    <col min="15873" max="15873" width="106.6640625" style="160" customWidth="1"/>
    <col min="15874" max="15874" width="14.6640625" style="160" customWidth="1"/>
    <col min="15875" max="15875" width="14.33203125" style="160" customWidth="1"/>
    <col min="15876" max="15876" width="14.6640625" style="160" customWidth="1"/>
    <col min="15877" max="15877" width="13.109375" style="160" customWidth="1"/>
    <col min="15878" max="15878" width="14.33203125" style="160" customWidth="1"/>
    <col min="15879" max="15879" width="10.109375" style="160" customWidth="1"/>
    <col min="15880" max="15880" width="3.77734375" style="160" customWidth="1"/>
    <col min="15881" max="16127" width="9" style="160"/>
    <col min="16128" max="16128" width="6.33203125" style="160" customWidth="1"/>
    <col min="16129" max="16129" width="106.6640625" style="160" customWidth="1"/>
    <col min="16130" max="16130" width="14.6640625" style="160" customWidth="1"/>
    <col min="16131" max="16131" width="14.33203125" style="160" customWidth="1"/>
    <col min="16132" max="16132" width="14.6640625" style="160" customWidth="1"/>
    <col min="16133" max="16133" width="13.109375" style="160" customWidth="1"/>
    <col min="16134" max="16134" width="14.33203125" style="160" customWidth="1"/>
    <col min="16135" max="16135" width="10.109375" style="160" customWidth="1"/>
    <col min="16136" max="16136" width="3.77734375" style="160" customWidth="1"/>
    <col min="16137" max="16384" width="9" style="160"/>
  </cols>
  <sheetData>
    <row r="1" spans="1:19" ht="13.35" hidden="1" customHeight="1"/>
    <row r="2" spans="1:19" ht="13.35" hidden="1" customHeight="1"/>
    <row r="3" spans="1:19" ht="13.35" hidden="1" customHeight="1"/>
    <row r="4" spans="1:19" ht="67.95" customHeight="1">
      <c r="A4" s="152"/>
      <c r="B4" s="283"/>
      <c r="C4" s="130"/>
      <c r="D4" s="514" t="s">
        <v>558</v>
      </c>
      <c r="E4" s="514"/>
      <c r="F4" s="514"/>
      <c r="K4" s="204"/>
      <c r="L4" s="204"/>
      <c r="M4" s="204"/>
      <c r="N4" s="204"/>
      <c r="O4" s="204"/>
      <c r="P4" s="204"/>
      <c r="Q4" s="156"/>
      <c r="R4" s="156"/>
      <c r="S4" s="156"/>
    </row>
    <row r="5" spans="1:19" ht="13.05" customHeight="1">
      <c r="A5" s="592"/>
      <c r="B5" s="592"/>
      <c r="C5" s="592"/>
      <c r="D5" s="592"/>
      <c r="E5" s="592"/>
      <c r="F5" s="592"/>
      <c r="G5" s="152"/>
      <c r="H5" s="152"/>
    </row>
    <row r="6" spans="1:19" ht="35.4" customHeight="1">
      <c r="A6" s="593" t="s">
        <v>380</v>
      </c>
      <c r="B6" s="593"/>
      <c r="C6" s="593"/>
      <c r="D6" s="593"/>
      <c r="E6" s="593"/>
      <c r="F6" s="594"/>
      <c r="K6" s="583"/>
      <c r="L6" s="583"/>
      <c r="M6" s="584"/>
      <c r="N6" s="584"/>
      <c r="O6" s="584"/>
    </row>
    <row r="7" spans="1:19" ht="23.25" customHeight="1">
      <c r="A7" s="417" t="s">
        <v>54</v>
      </c>
      <c r="B7" s="417"/>
      <c r="C7" s="417"/>
      <c r="D7" s="417"/>
      <c r="E7" s="417"/>
      <c r="F7" s="417"/>
      <c r="G7" s="46"/>
      <c r="H7" s="46"/>
    </row>
    <row r="8" spans="1:19" ht="13.95" customHeight="1">
      <c r="A8" s="585" t="s">
        <v>263</v>
      </c>
      <c r="B8" s="585"/>
      <c r="C8" s="585"/>
      <c r="D8" s="585"/>
      <c r="E8" s="585"/>
      <c r="F8" s="585"/>
      <c r="G8" s="46"/>
      <c r="H8" s="46"/>
    </row>
    <row r="9" spans="1:19" ht="13.2" customHeight="1">
      <c r="A9" s="205"/>
      <c r="B9" s="206"/>
      <c r="C9" s="206"/>
      <c r="D9" s="207"/>
      <c r="E9" s="207"/>
      <c r="F9" s="208" t="s">
        <v>61</v>
      </c>
    </row>
    <row r="10" spans="1:19" ht="16.350000000000001" customHeight="1">
      <c r="A10" s="586" t="s">
        <v>264</v>
      </c>
      <c r="B10" s="587" t="s">
        <v>458</v>
      </c>
      <c r="C10" s="419" t="s">
        <v>265</v>
      </c>
      <c r="D10" s="419" t="s">
        <v>266</v>
      </c>
      <c r="E10" s="419"/>
      <c r="F10" s="588" t="s">
        <v>12</v>
      </c>
      <c r="G10" s="209"/>
      <c r="H10" s="209"/>
    </row>
    <row r="11" spans="1:19" ht="32.700000000000003" customHeight="1">
      <c r="A11" s="586"/>
      <c r="B11" s="587"/>
      <c r="C11" s="419"/>
      <c r="D11" s="82" t="s">
        <v>267</v>
      </c>
      <c r="E11" s="82" t="s">
        <v>268</v>
      </c>
      <c r="F11" s="589"/>
      <c r="G11" s="209"/>
      <c r="H11" s="209"/>
    </row>
    <row r="12" spans="1:19" ht="15.6">
      <c r="A12" s="210">
        <v>1</v>
      </c>
      <c r="B12" s="211" t="s">
        <v>269</v>
      </c>
      <c r="C12" s="83">
        <v>3</v>
      </c>
      <c r="D12" s="83">
        <v>5</v>
      </c>
      <c r="E12" s="83">
        <v>6</v>
      </c>
      <c r="F12" s="83">
        <v>7</v>
      </c>
      <c r="G12" s="209"/>
      <c r="H12" s="209"/>
    </row>
    <row r="13" spans="1:19" ht="16.8">
      <c r="A13" s="212">
        <v>1</v>
      </c>
      <c r="B13" s="213" t="s">
        <v>270</v>
      </c>
      <c r="C13" s="214">
        <f>C14+C18+C20+C22</f>
        <v>2200000</v>
      </c>
      <c r="D13" s="214">
        <f t="shared" ref="D13:F13" si="0">D14+D18+D20+D22</f>
        <v>2163000</v>
      </c>
      <c r="E13" s="214">
        <f t="shared" si="0"/>
        <v>37000</v>
      </c>
      <c r="F13" s="214">
        <f t="shared" si="0"/>
        <v>2200000</v>
      </c>
      <c r="G13" s="209"/>
      <c r="H13" s="209"/>
    </row>
    <row r="14" spans="1:19" s="217" customFormat="1" ht="31.2">
      <c r="A14" s="215" t="s">
        <v>271</v>
      </c>
      <c r="B14" s="216" t="s">
        <v>280</v>
      </c>
      <c r="C14" s="214">
        <f>C15+C16+C17</f>
        <v>1700000</v>
      </c>
      <c r="D14" s="214">
        <f t="shared" ref="D14:F14" si="1">D15+D16+D17</f>
        <v>1700000</v>
      </c>
      <c r="E14" s="214">
        <f t="shared" si="1"/>
        <v>0</v>
      </c>
      <c r="F14" s="214">
        <f t="shared" si="1"/>
        <v>1700000</v>
      </c>
      <c r="G14" s="209"/>
      <c r="H14" s="209"/>
    </row>
    <row r="15" spans="1:19" ht="21.9" customHeight="1">
      <c r="A15" s="595" t="s">
        <v>561</v>
      </c>
      <c r="B15" s="596"/>
      <c r="C15" s="218">
        <f>D15+E15</f>
        <v>1300000</v>
      </c>
      <c r="D15" s="218">
        <v>1300000</v>
      </c>
      <c r="E15" s="218">
        <v>0</v>
      </c>
      <c r="F15" s="214">
        <f t="shared" ref="F15" si="2">C15</f>
        <v>1300000</v>
      </c>
      <c r="G15" s="219"/>
      <c r="H15" s="219"/>
    </row>
    <row r="16" spans="1:19" ht="21.9" customHeight="1">
      <c r="A16" s="595" t="s">
        <v>561</v>
      </c>
      <c r="B16" s="596"/>
      <c r="C16" s="218">
        <f>D16+E16</f>
        <v>200000</v>
      </c>
      <c r="D16" s="218">
        <v>200000</v>
      </c>
      <c r="E16" s="218">
        <v>0</v>
      </c>
      <c r="F16" s="214">
        <f t="shared" ref="F16" si="3">C16</f>
        <v>200000</v>
      </c>
      <c r="G16" s="219"/>
      <c r="H16" s="219"/>
    </row>
    <row r="17" spans="1:17" ht="21.9" customHeight="1">
      <c r="A17" s="595" t="s">
        <v>561</v>
      </c>
      <c r="B17" s="596"/>
      <c r="C17" s="218">
        <f>D17+E17</f>
        <v>200000</v>
      </c>
      <c r="D17" s="218">
        <v>200000</v>
      </c>
      <c r="E17" s="218">
        <v>0</v>
      </c>
      <c r="F17" s="214">
        <f t="shared" ref="F17" si="4">C17</f>
        <v>200000</v>
      </c>
      <c r="G17" s="219"/>
      <c r="H17" s="219"/>
    </row>
    <row r="18" spans="1:17" s="329" customFormat="1" ht="46.8">
      <c r="A18" s="326" t="s">
        <v>454</v>
      </c>
      <c r="B18" s="293" t="s">
        <v>456</v>
      </c>
      <c r="C18" s="327">
        <f>C19</f>
        <v>0</v>
      </c>
      <c r="D18" s="327">
        <f t="shared" ref="D18:F18" si="5">D19</f>
        <v>-37000</v>
      </c>
      <c r="E18" s="327">
        <f t="shared" si="5"/>
        <v>37000</v>
      </c>
      <c r="F18" s="327">
        <f t="shared" si="5"/>
        <v>0</v>
      </c>
      <c r="G18" s="328"/>
      <c r="H18" s="328"/>
    </row>
    <row r="19" spans="1:17" s="332" customFormat="1" ht="33.9" customHeight="1">
      <c r="A19" s="597" t="s">
        <v>457</v>
      </c>
      <c r="B19" s="598"/>
      <c r="C19" s="330">
        <f>D19+E19</f>
        <v>0</v>
      </c>
      <c r="D19" s="330">
        <v>-37000</v>
      </c>
      <c r="E19" s="330">
        <v>37000</v>
      </c>
      <c r="F19" s="327">
        <f t="shared" ref="F19" si="6">C19</f>
        <v>0</v>
      </c>
      <c r="G19" s="331"/>
      <c r="H19" s="331"/>
    </row>
    <row r="20" spans="1:17" s="217" customFormat="1" ht="46.8">
      <c r="A20" s="215" t="s">
        <v>314</v>
      </c>
      <c r="B20" s="293" t="s">
        <v>494</v>
      </c>
      <c r="C20" s="214">
        <f>C21</f>
        <v>200000</v>
      </c>
      <c r="D20" s="214">
        <f t="shared" ref="D20:F20" si="7">D21</f>
        <v>200000</v>
      </c>
      <c r="E20" s="214">
        <f t="shared" si="7"/>
        <v>0</v>
      </c>
      <c r="F20" s="214">
        <f t="shared" si="7"/>
        <v>200000</v>
      </c>
      <c r="G20" s="209"/>
      <c r="H20" s="209"/>
    </row>
    <row r="21" spans="1:17" ht="34.5" customHeight="1">
      <c r="A21" s="595" t="s">
        <v>497</v>
      </c>
      <c r="B21" s="596"/>
      <c r="C21" s="218">
        <f>D21+E21</f>
        <v>200000</v>
      </c>
      <c r="D21" s="218">
        <v>200000</v>
      </c>
      <c r="E21" s="218"/>
      <c r="F21" s="214">
        <f t="shared" ref="F21" si="8">C21</f>
        <v>200000</v>
      </c>
      <c r="G21" s="219"/>
      <c r="H21" s="219"/>
    </row>
    <row r="22" spans="1:17" s="329" customFormat="1" ht="62.4">
      <c r="A22" s="326" t="s">
        <v>396</v>
      </c>
      <c r="B22" s="293" t="s">
        <v>495</v>
      </c>
      <c r="C22" s="327">
        <f>C23</f>
        <v>300000</v>
      </c>
      <c r="D22" s="327">
        <f t="shared" ref="D22:F22" si="9">D23</f>
        <v>300000</v>
      </c>
      <c r="E22" s="327">
        <f t="shared" si="9"/>
        <v>0</v>
      </c>
      <c r="F22" s="327">
        <f t="shared" si="9"/>
        <v>300000</v>
      </c>
      <c r="G22" s="328"/>
      <c r="H22" s="328"/>
    </row>
    <row r="23" spans="1:17" s="332" customFormat="1" ht="37.799999999999997" customHeight="1">
      <c r="A23" s="597" t="s">
        <v>498</v>
      </c>
      <c r="B23" s="598"/>
      <c r="C23" s="330">
        <f>D23+E23</f>
        <v>300000</v>
      </c>
      <c r="D23" s="218">
        <v>300000</v>
      </c>
      <c r="E23" s="330">
        <v>0</v>
      </c>
      <c r="F23" s="327">
        <f t="shared" ref="F23" si="10">C23</f>
        <v>300000</v>
      </c>
      <c r="G23" s="331"/>
      <c r="H23" s="331"/>
    </row>
    <row r="24" spans="1:17" ht="19.5" customHeight="1">
      <c r="A24" s="590" t="s">
        <v>56</v>
      </c>
      <c r="B24" s="591"/>
      <c r="C24" s="220">
        <f>C13</f>
        <v>2200000</v>
      </c>
      <c r="D24" s="220">
        <f t="shared" ref="D24:F24" si="11">D13</f>
        <v>2163000</v>
      </c>
      <c r="E24" s="220">
        <f t="shared" si="11"/>
        <v>37000</v>
      </c>
      <c r="F24" s="220">
        <f t="shared" si="11"/>
        <v>2200000</v>
      </c>
      <c r="G24" s="221"/>
      <c r="H24" s="221"/>
    </row>
    <row r="25" spans="1:17" ht="9.75" customHeight="1">
      <c r="A25" s="222"/>
      <c r="B25" s="223"/>
      <c r="C25" s="223"/>
      <c r="D25" s="224"/>
      <c r="E25" s="224"/>
      <c r="F25" s="43"/>
      <c r="G25" s="152"/>
      <c r="H25" s="152"/>
    </row>
    <row r="26" spans="1:17" s="126" customFormat="1" ht="37.799999999999997" customHeight="1">
      <c r="B26" s="117" t="s">
        <v>272</v>
      </c>
      <c r="H26" s="117"/>
      <c r="P26" s="127"/>
      <c r="Q26" s="99"/>
    </row>
    <row r="27" spans="1:17" ht="17.399999999999999">
      <c r="A27" s="152"/>
      <c r="B27" s="225"/>
      <c r="C27" s="152"/>
      <c r="D27" s="226"/>
      <c r="E27" s="226"/>
      <c r="F27" s="226"/>
      <c r="G27" s="152"/>
      <c r="H27" s="152"/>
    </row>
  </sheetData>
  <mergeCells count="18">
    <mergeCell ref="A24:B24"/>
    <mergeCell ref="D4:F4"/>
    <mergeCell ref="A5:F5"/>
    <mergeCell ref="A6:F6"/>
    <mergeCell ref="A21:B21"/>
    <mergeCell ref="A15:B15"/>
    <mergeCell ref="A23:B23"/>
    <mergeCell ref="A19:B19"/>
    <mergeCell ref="A16:B16"/>
    <mergeCell ref="A17:B17"/>
    <mergeCell ref="K6:O6"/>
    <mergeCell ref="A7:F7"/>
    <mergeCell ref="A8:F8"/>
    <mergeCell ref="A10:A11"/>
    <mergeCell ref="B10:B11"/>
    <mergeCell ref="C10:C11"/>
    <mergeCell ref="D10:E10"/>
    <mergeCell ref="F10:F11"/>
  </mergeCells>
  <pageMargins left="0.78740157480314965" right="3.937007874015748E-2" top="0.74803149606299213" bottom="0.35433070866141736" header="0.31496062992125984" footer="0.31496062992125984"/>
  <pageSetup paperSize="9" scale="76"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
  <sheetViews>
    <sheetView showZeros="0" view="pageBreakPreview" zoomScale="70" zoomScaleNormal="100" zoomScaleSheetLayoutView="70" workbookViewId="0">
      <selection activeCell="D15" sqref="D15"/>
    </sheetView>
  </sheetViews>
  <sheetFormatPr defaultColWidth="9.33203125" defaultRowHeight="15.6"/>
  <cols>
    <col min="1" max="1" width="11.21875" style="43" customWidth="1"/>
    <col min="2" max="2" width="48.33203125" style="43" customWidth="1"/>
    <col min="3" max="3" width="18.77734375" style="43" customWidth="1"/>
    <col min="4" max="4" width="18.88671875" style="43" customWidth="1"/>
    <col min="5" max="5" width="18.77734375" style="43" customWidth="1"/>
    <col min="6" max="6" width="18.6640625" style="43" customWidth="1"/>
    <col min="7" max="7" width="22.6640625" style="43" customWidth="1"/>
    <col min="8" max="8" width="20.33203125" style="43" customWidth="1"/>
    <col min="9" max="9" width="16.77734375" style="43" customWidth="1"/>
    <col min="10" max="10" width="17.109375" style="43" customWidth="1"/>
    <col min="11" max="11" width="18" style="43" customWidth="1"/>
    <col min="12" max="12" width="11.33203125" style="43" customWidth="1"/>
    <col min="13" max="256" width="9.33203125" style="43"/>
    <col min="257" max="257" width="11.21875" style="43" customWidth="1"/>
    <col min="258" max="258" width="53.33203125" style="43" customWidth="1"/>
    <col min="259" max="259" width="16.77734375" style="43" customWidth="1"/>
    <col min="260" max="260" width="17.6640625" style="43" customWidth="1"/>
    <col min="261" max="261" width="16.33203125" style="43" customWidth="1"/>
    <col min="262" max="262" width="15.6640625" style="43" customWidth="1"/>
    <col min="263" max="263" width="16.77734375" style="43" customWidth="1"/>
    <col min="264" max="264" width="15.33203125" style="43" customWidth="1"/>
    <col min="265" max="265" width="10.77734375" style="43" customWidth="1"/>
    <col min="266" max="266" width="14.77734375" style="43" customWidth="1"/>
    <col min="267" max="267" width="12.33203125" style="43" customWidth="1"/>
    <col min="268" max="268" width="11.33203125" style="43" customWidth="1"/>
    <col min="269" max="512" width="9.33203125" style="43"/>
    <col min="513" max="513" width="11.21875" style="43" customWidth="1"/>
    <col min="514" max="514" width="53.33203125" style="43" customWidth="1"/>
    <col min="515" max="515" width="16.77734375" style="43" customWidth="1"/>
    <col min="516" max="516" width="17.6640625" style="43" customWidth="1"/>
    <col min="517" max="517" width="16.33203125" style="43" customWidth="1"/>
    <col min="518" max="518" width="15.6640625" style="43" customWidth="1"/>
    <col min="519" max="519" width="16.77734375" style="43" customWidth="1"/>
    <col min="520" max="520" width="15.33203125" style="43" customWidth="1"/>
    <col min="521" max="521" width="10.77734375" style="43" customWidth="1"/>
    <col min="522" max="522" width="14.77734375" style="43" customWidth="1"/>
    <col min="523" max="523" width="12.33203125" style="43" customWidth="1"/>
    <col min="524" max="524" width="11.33203125" style="43" customWidth="1"/>
    <col min="525" max="768" width="9.33203125" style="43"/>
    <col min="769" max="769" width="11.21875" style="43" customWidth="1"/>
    <col min="770" max="770" width="53.33203125" style="43" customWidth="1"/>
    <col min="771" max="771" width="16.77734375" style="43" customWidth="1"/>
    <col min="772" max="772" width="17.6640625" style="43" customWidth="1"/>
    <col min="773" max="773" width="16.33203125" style="43" customWidth="1"/>
    <col min="774" max="774" width="15.6640625" style="43" customWidth="1"/>
    <col min="775" max="775" width="16.77734375" style="43" customWidth="1"/>
    <col min="776" max="776" width="15.33203125" style="43" customWidth="1"/>
    <col min="777" max="777" width="10.77734375" style="43" customWidth="1"/>
    <col min="778" max="778" width="14.77734375" style="43" customWidth="1"/>
    <col min="779" max="779" width="12.33203125" style="43" customWidth="1"/>
    <col min="780" max="780" width="11.33203125" style="43" customWidth="1"/>
    <col min="781" max="1024" width="9.33203125" style="43"/>
    <col min="1025" max="1025" width="11.21875" style="43" customWidth="1"/>
    <col min="1026" max="1026" width="53.33203125" style="43" customWidth="1"/>
    <col min="1027" max="1027" width="16.77734375" style="43" customWidth="1"/>
    <col min="1028" max="1028" width="17.6640625" style="43" customWidth="1"/>
    <col min="1029" max="1029" width="16.33203125" style="43" customWidth="1"/>
    <col min="1030" max="1030" width="15.6640625" style="43" customWidth="1"/>
    <col min="1031" max="1031" width="16.77734375" style="43" customWidth="1"/>
    <col min="1032" max="1032" width="15.33203125" style="43" customWidth="1"/>
    <col min="1033" max="1033" width="10.77734375" style="43" customWidth="1"/>
    <col min="1034" max="1034" width="14.77734375" style="43" customWidth="1"/>
    <col min="1035" max="1035" width="12.33203125" style="43" customWidth="1"/>
    <col min="1036" max="1036" width="11.33203125" style="43" customWidth="1"/>
    <col min="1037" max="1280" width="9.33203125" style="43"/>
    <col min="1281" max="1281" width="11.21875" style="43" customWidth="1"/>
    <col min="1282" max="1282" width="53.33203125" style="43" customWidth="1"/>
    <col min="1283" max="1283" width="16.77734375" style="43" customWidth="1"/>
    <col min="1284" max="1284" width="17.6640625" style="43" customWidth="1"/>
    <col min="1285" max="1285" width="16.33203125" style="43" customWidth="1"/>
    <col min="1286" max="1286" width="15.6640625" style="43" customWidth="1"/>
    <col min="1287" max="1287" width="16.77734375" style="43" customWidth="1"/>
    <col min="1288" max="1288" width="15.33203125" style="43" customWidth="1"/>
    <col min="1289" max="1289" width="10.77734375" style="43" customWidth="1"/>
    <col min="1290" max="1290" width="14.77734375" style="43" customWidth="1"/>
    <col min="1291" max="1291" width="12.33203125" style="43" customWidth="1"/>
    <col min="1292" max="1292" width="11.33203125" style="43" customWidth="1"/>
    <col min="1293" max="1536" width="9.33203125" style="43"/>
    <col min="1537" max="1537" width="11.21875" style="43" customWidth="1"/>
    <col min="1538" max="1538" width="53.33203125" style="43" customWidth="1"/>
    <col min="1539" max="1539" width="16.77734375" style="43" customWidth="1"/>
    <col min="1540" max="1540" width="17.6640625" style="43" customWidth="1"/>
    <col min="1541" max="1541" width="16.33203125" style="43" customWidth="1"/>
    <col min="1542" max="1542" width="15.6640625" style="43" customWidth="1"/>
    <col min="1543" max="1543" width="16.77734375" style="43" customWidth="1"/>
    <col min="1544" max="1544" width="15.33203125" style="43" customWidth="1"/>
    <col min="1545" max="1545" width="10.77734375" style="43" customWidth="1"/>
    <col min="1546" max="1546" width="14.77734375" style="43" customWidth="1"/>
    <col min="1547" max="1547" width="12.33203125" style="43" customWidth="1"/>
    <col min="1548" max="1548" width="11.33203125" style="43" customWidth="1"/>
    <col min="1549" max="1792" width="9.33203125" style="43"/>
    <col min="1793" max="1793" width="11.21875" style="43" customWidth="1"/>
    <col min="1794" max="1794" width="53.33203125" style="43" customWidth="1"/>
    <col min="1795" max="1795" width="16.77734375" style="43" customWidth="1"/>
    <col min="1796" max="1796" width="17.6640625" style="43" customWidth="1"/>
    <col min="1797" max="1797" width="16.33203125" style="43" customWidth="1"/>
    <col min="1798" max="1798" width="15.6640625" style="43" customWidth="1"/>
    <col min="1799" max="1799" width="16.77734375" style="43" customWidth="1"/>
    <col min="1800" max="1800" width="15.33203125" style="43" customWidth="1"/>
    <col min="1801" max="1801" width="10.77734375" style="43" customWidth="1"/>
    <col min="1802" max="1802" width="14.77734375" style="43" customWidth="1"/>
    <col min="1803" max="1803" width="12.33203125" style="43" customWidth="1"/>
    <col min="1804" max="1804" width="11.33203125" style="43" customWidth="1"/>
    <col min="1805" max="2048" width="9.33203125" style="43"/>
    <col min="2049" max="2049" width="11.21875" style="43" customWidth="1"/>
    <col min="2050" max="2050" width="53.33203125" style="43" customWidth="1"/>
    <col min="2051" max="2051" width="16.77734375" style="43" customWidth="1"/>
    <col min="2052" max="2052" width="17.6640625" style="43" customWidth="1"/>
    <col min="2053" max="2053" width="16.33203125" style="43" customWidth="1"/>
    <col min="2054" max="2054" width="15.6640625" style="43" customWidth="1"/>
    <col min="2055" max="2055" width="16.77734375" style="43" customWidth="1"/>
    <col min="2056" max="2056" width="15.33203125" style="43" customWidth="1"/>
    <col min="2057" max="2057" width="10.77734375" style="43" customWidth="1"/>
    <col min="2058" max="2058" width="14.77734375" style="43" customWidth="1"/>
    <col min="2059" max="2059" width="12.33203125" style="43" customWidth="1"/>
    <col min="2060" max="2060" width="11.33203125" style="43" customWidth="1"/>
    <col min="2061" max="2304" width="9.33203125" style="43"/>
    <col min="2305" max="2305" width="11.21875" style="43" customWidth="1"/>
    <col min="2306" max="2306" width="53.33203125" style="43" customWidth="1"/>
    <col min="2307" max="2307" width="16.77734375" style="43" customWidth="1"/>
    <col min="2308" max="2308" width="17.6640625" style="43" customWidth="1"/>
    <col min="2309" max="2309" width="16.33203125" style="43" customWidth="1"/>
    <col min="2310" max="2310" width="15.6640625" style="43" customWidth="1"/>
    <col min="2311" max="2311" width="16.77734375" style="43" customWidth="1"/>
    <col min="2312" max="2312" width="15.33203125" style="43" customWidth="1"/>
    <col min="2313" max="2313" width="10.77734375" style="43" customWidth="1"/>
    <col min="2314" max="2314" width="14.77734375" style="43" customWidth="1"/>
    <col min="2315" max="2315" width="12.33203125" style="43" customWidth="1"/>
    <col min="2316" max="2316" width="11.33203125" style="43" customWidth="1"/>
    <col min="2317" max="2560" width="9.33203125" style="43"/>
    <col min="2561" max="2561" width="11.21875" style="43" customWidth="1"/>
    <col min="2562" max="2562" width="53.33203125" style="43" customWidth="1"/>
    <col min="2563" max="2563" width="16.77734375" style="43" customWidth="1"/>
    <col min="2564" max="2564" width="17.6640625" style="43" customWidth="1"/>
    <col min="2565" max="2565" width="16.33203125" style="43" customWidth="1"/>
    <col min="2566" max="2566" width="15.6640625" style="43" customWidth="1"/>
    <col min="2567" max="2567" width="16.77734375" style="43" customWidth="1"/>
    <col min="2568" max="2568" width="15.33203125" style="43" customWidth="1"/>
    <col min="2569" max="2569" width="10.77734375" style="43" customWidth="1"/>
    <col min="2570" max="2570" width="14.77734375" style="43" customWidth="1"/>
    <col min="2571" max="2571" width="12.33203125" style="43" customWidth="1"/>
    <col min="2572" max="2572" width="11.33203125" style="43" customWidth="1"/>
    <col min="2573" max="2816" width="9.33203125" style="43"/>
    <col min="2817" max="2817" width="11.21875" style="43" customWidth="1"/>
    <col min="2818" max="2818" width="53.33203125" style="43" customWidth="1"/>
    <col min="2819" max="2819" width="16.77734375" style="43" customWidth="1"/>
    <col min="2820" max="2820" width="17.6640625" style="43" customWidth="1"/>
    <col min="2821" max="2821" width="16.33203125" style="43" customWidth="1"/>
    <col min="2822" max="2822" width="15.6640625" style="43" customWidth="1"/>
    <col min="2823" max="2823" width="16.77734375" style="43" customWidth="1"/>
    <col min="2824" max="2824" width="15.33203125" style="43" customWidth="1"/>
    <col min="2825" max="2825" width="10.77734375" style="43" customWidth="1"/>
    <col min="2826" max="2826" width="14.77734375" style="43" customWidth="1"/>
    <col min="2827" max="2827" width="12.33203125" style="43" customWidth="1"/>
    <col min="2828" max="2828" width="11.33203125" style="43" customWidth="1"/>
    <col min="2829" max="3072" width="9.33203125" style="43"/>
    <col min="3073" max="3073" width="11.21875" style="43" customWidth="1"/>
    <col min="3074" max="3074" width="53.33203125" style="43" customWidth="1"/>
    <col min="3075" max="3075" width="16.77734375" style="43" customWidth="1"/>
    <col min="3076" max="3076" width="17.6640625" style="43" customWidth="1"/>
    <col min="3077" max="3077" width="16.33203125" style="43" customWidth="1"/>
    <col min="3078" max="3078" width="15.6640625" style="43" customWidth="1"/>
    <col min="3079" max="3079" width="16.77734375" style="43" customWidth="1"/>
    <col min="3080" max="3080" width="15.33203125" style="43" customWidth="1"/>
    <col min="3081" max="3081" width="10.77734375" style="43" customWidth="1"/>
    <col min="3082" max="3082" width="14.77734375" style="43" customWidth="1"/>
    <col min="3083" max="3083" width="12.33203125" style="43" customWidth="1"/>
    <col min="3084" max="3084" width="11.33203125" style="43" customWidth="1"/>
    <col min="3085" max="3328" width="9.33203125" style="43"/>
    <col min="3329" max="3329" width="11.21875" style="43" customWidth="1"/>
    <col min="3330" max="3330" width="53.33203125" style="43" customWidth="1"/>
    <col min="3331" max="3331" width="16.77734375" style="43" customWidth="1"/>
    <col min="3332" max="3332" width="17.6640625" style="43" customWidth="1"/>
    <col min="3333" max="3333" width="16.33203125" style="43" customWidth="1"/>
    <col min="3334" max="3334" width="15.6640625" style="43" customWidth="1"/>
    <col min="3335" max="3335" width="16.77734375" style="43" customWidth="1"/>
    <col min="3336" max="3336" width="15.33203125" style="43" customWidth="1"/>
    <col min="3337" max="3337" width="10.77734375" style="43" customWidth="1"/>
    <col min="3338" max="3338" width="14.77734375" style="43" customWidth="1"/>
    <col min="3339" max="3339" width="12.33203125" style="43" customWidth="1"/>
    <col min="3340" max="3340" width="11.33203125" style="43" customWidth="1"/>
    <col min="3341" max="3584" width="9.33203125" style="43"/>
    <col min="3585" max="3585" width="11.21875" style="43" customWidth="1"/>
    <col min="3586" max="3586" width="53.33203125" style="43" customWidth="1"/>
    <col min="3587" max="3587" width="16.77734375" style="43" customWidth="1"/>
    <col min="3588" max="3588" width="17.6640625" style="43" customWidth="1"/>
    <col min="3589" max="3589" width="16.33203125" style="43" customWidth="1"/>
    <col min="3590" max="3590" width="15.6640625" style="43" customWidth="1"/>
    <col min="3591" max="3591" width="16.77734375" style="43" customWidth="1"/>
    <col min="3592" max="3592" width="15.33203125" style="43" customWidth="1"/>
    <col min="3593" max="3593" width="10.77734375" style="43" customWidth="1"/>
    <col min="3594" max="3594" width="14.77734375" style="43" customWidth="1"/>
    <col min="3595" max="3595" width="12.33203125" style="43" customWidth="1"/>
    <col min="3596" max="3596" width="11.33203125" style="43" customWidth="1"/>
    <col min="3597" max="3840" width="9.33203125" style="43"/>
    <col min="3841" max="3841" width="11.21875" style="43" customWidth="1"/>
    <col min="3842" max="3842" width="53.33203125" style="43" customWidth="1"/>
    <col min="3843" max="3843" width="16.77734375" style="43" customWidth="1"/>
    <col min="3844" max="3844" width="17.6640625" style="43" customWidth="1"/>
    <col min="3845" max="3845" width="16.33203125" style="43" customWidth="1"/>
    <col min="3846" max="3846" width="15.6640625" style="43" customWidth="1"/>
    <col min="3847" max="3847" width="16.77734375" style="43" customWidth="1"/>
    <col min="3848" max="3848" width="15.33203125" style="43" customWidth="1"/>
    <col min="3849" max="3849" width="10.77734375" style="43" customWidth="1"/>
    <col min="3850" max="3850" width="14.77734375" style="43" customWidth="1"/>
    <col min="3851" max="3851" width="12.33203125" style="43" customWidth="1"/>
    <col min="3852" max="3852" width="11.33203125" style="43" customWidth="1"/>
    <col min="3853" max="4096" width="9.33203125" style="43"/>
    <col min="4097" max="4097" width="11.21875" style="43" customWidth="1"/>
    <col min="4098" max="4098" width="53.33203125" style="43" customWidth="1"/>
    <col min="4099" max="4099" width="16.77734375" style="43" customWidth="1"/>
    <col min="4100" max="4100" width="17.6640625" style="43" customWidth="1"/>
    <col min="4101" max="4101" width="16.33203125" style="43" customWidth="1"/>
    <col min="4102" max="4102" width="15.6640625" style="43" customWidth="1"/>
    <col min="4103" max="4103" width="16.77734375" style="43" customWidth="1"/>
    <col min="4104" max="4104" width="15.33203125" style="43" customWidth="1"/>
    <col min="4105" max="4105" width="10.77734375" style="43" customWidth="1"/>
    <col min="4106" max="4106" width="14.77734375" style="43" customWidth="1"/>
    <col min="4107" max="4107" width="12.33203125" style="43" customWidth="1"/>
    <col min="4108" max="4108" width="11.33203125" style="43" customWidth="1"/>
    <col min="4109" max="4352" width="9.33203125" style="43"/>
    <col min="4353" max="4353" width="11.21875" style="43" customWidth="1"/>
    <col min="4354" max="4354" width="53.33203125" style="43" customWidth="1"/>
    <col min="4355" max="4355" width="16.77734375" style="43" customWidth="1"/>
    <col min="4356" max="4356" width="17.6640625" style="43" customWidth="1"/>
    <col min="4357" max="4357" width="16.33203125" style="43" customWidth="1"/>
    <col min="4358" max="4358" width="15.6640625" style="43" customWidth="1"/>
    <col min="4359" max="4359" width="16.77734375" style="43" customWidth="1"/>
    <col min="4360" max="4360" width="15.33203125" style="43" customWidth="1"/>
    <col min="4361" max="4361" width="10.77734375" style="43" customWidth="1"/>
    <col min="4362" max="4362" width="14.77734375" style="43" customWidth="1"/>
    <col min="4363" max="4363" width="12.33203125" style="43" customWidth="1"/>
    <col min="4364" max="4364" width="11.33203125" style="43" customWidth="1"/>
    <col min="4365" max="4608" width="9.33203125" style="43"/>
    <col min="4609" max="4609" width="11.21875" style="43" customWidth="1"/>
    <col min="4610" max="4610" width="53.33203125" style="43" customWidth="1"/>
    <col min="4611" max="4611" width="16.77734375" style="43" customWidth="1"/>
    <col min="4612" max="4612" width="17.6640625" style="43" customWidth="1"/>
    <col min="4613" max="4613" width="16.33203125" style="43" customWidth="1"/>
    <col min="4614" max="4614" width="15.6640625" style="43" customWidth="1"/>
    <col min="4615" max="4615" width="16.77734375" style="43" customWidth="1"/>
    <col min="4616" max="4616" width="15.33203125" style="43" customWidth="1"/>
    <col min="4617" max="4617" width="10.77734375" style="43" customWidth="1"/>
    <col min="4618" max="4618" width="14.77734375" style="43" customWidth="1"/>
    <col min="4619" max="4619" width="12.33203125" style="43" customWidth="1"/>
    <col min="4620" max="4620" width="11.33203125" style="43" customWidth="1"/>
    <col min="4621" max="4864" width="9.33203125" style="43"/>
    <col min="4865" max="4865" width="11.21875" style="43" customWidth="1"/>
    <col min="4866" max="4866" width="53.33203125" style="43" customWidth="1"/>
    <col min="4867" max="4867" width="16.77734375" style="43" customWidth="1"/>
    <col min="4868" max="4868" width="17.6640625" style="43" customWidth="1"/>
    <col min="4869" max="4869" width="16.33203125" style="43" customWidth="1"/>
    <col min="4870" max="4870" width="15.6640625" style="43" customWidth="1"/>
    <col min="4871" max="4871" width="16.77734375" style="43" customWidth="1"/>
    <col min="4872" max="4872" width="15.33203125" style="43" customWidth="1"/>
    <col min="4873" max="4873" width="10.77734375" style="43" customWidth="1"/>
    <col min="4874" max="4874" width="14.77734375" style="43" customWidth="1"/>
    <col min="4875" max="4875" width="12.33203125" style="43" customWidth="1"/>
    <col min="4876" max="4876" width="11.33203125" style="43" customWidth="1"/>
    <col min="4877" max="5120" width="9.33203125" style="43"/>
    <col min="5121" max="5121" width="11.21875" style="43" customWidth="1"/>
    <col min="5122" max="5122" width="53.33203125" style="43" customWidth="1"/>
    <col min="5123" max="5123" width="16.77734375" style="43" customWidth="1"/>
    <col min="5124" max="5124" width="17.6640625" style="43" customWidth="1"/>
    <col min="5125" max="5125" width="16.33203125" style="43" customWidth="1"/>
    <col min="5126" max="5126" width="15.6640625" style="43" customWidth="1"/>
    <col min="5127" max="5127" width="16.77734375" style="43" customWidth="1"/>
    <col min="5128" max="5128" width="15.33203125" style="43" customWidth="1"/>
    <col min="5129" max="5129" width="10.77734375" style="43" customWidth="1"/>
    <col min="5130" max="5130" width="14.77734375" style="43" customWidth="1"/>
    <col min="5131" max="5131" width="12.33203125" style="43" customWidth="1"/>
    <col min="5132" max="5132" width="11.33203125" style="43" customWidth="1"/>
    <col min="5133" max="5376" width="9.33203125" style="43"/>
    <col min="5377" max="5377" width="11.21875" style="43" customWidth="1"/>
    <col min="5378" max="5378" width="53.33203125" style="43" customWidth="1"/>
    <col min="5379" max="5379" width="16.77734375" style="43" customWidth="1"/>
    <col min="5380" max="5380" width="17.6640625" style="43" customWidth="1"/>
    <col min="5381" max="5381" width="16.33203125" style="43" customWidth="1"/>
    <col min="5382" max="5382" width="15.6640625" style="43" customWidth="1"/>
    <col min="5383" max="5383" width="16.77734375" style="43" customWidth="1"/>
    <col min="5384" max="5384" width="15.33203125" style="43" customWidth="1"/>
    <col min="5385" max="5385" width="10.77734375" style="43" customWidth="1"/>
    <col min="5386" max="5386" width="14.77734375" style="43" customWidth="1"/>
    <col min="5387" max="5387" width="12.33203125" style="43" customWidth="1"/>
    <col min="5388" max="5388" width="11.33203125" style="43" customWidth="1"/>
    <col min="5389" max="5632" width="9.33203125" style="43"/>
    <col min="5633" max="5633" width="11.21875" style="43" customWidth="1"/>
    <col min="5634" max="5634" width="53.33203125" style="43" customWidth="1"/>
    <col min="5635" max="5635" width="16.77734375" style="43" customWidth="1"/>
    <col min="5636" max="5636" width="17.6640625" style="43" customWidth="1"/>
    <col min="5637" max="5637" width="16.33203125" style="43" customWidth="1"/>
    <col min="5638" max="5638" width="15.6640625" style="43" customWidth="1"/>
    <col min="5639" max="5639" width="16.77734375" style="43" customWidth="1"/>
    <col min="5640" max="5640" width="15.33203125" style="43" customWidth="1"/>
    <col min="5641" max="5641" width="10.77734375" style="43" customWidth="1"/>
    <col min="5642" max="5642" width="14.77734375" style="43" customWidth="1"/>
    <col min="5643" max="5643" width="12.33203125" style="43" customWidth="1"/>
    <col min="5644" max="5644" width="11.33203125" style="43" customWidth="1"/>
    <col min="5645" max="5888" width="9.33203125" style="43"/>
    <col min="5889" max="5889" width="11.21875" style="43" customWidth="1"/>
    <col min="5890" max="5890" width="53.33203125" style="43" customWidth="1"/>
    <col min="5891" max="5891" width="16.77734375" style="43" customWidth="1"/>
    <col min="5892" max="5892" width="17.6640625" style="43" customWidth="1"/>
    <col min="5893" max="5893" width="16.33203125" style="43" customWidth="1"/>
    <col min="5894" max="5894" width="15.6640625" style="43" customWidth="1"/>
    <col min="5895" max="5895" width="16.77734375" style="43" customWidth="1"/>
    <col min="5896" max="5896" width="15.33203125" style="43" customWidth="1"/>
    <col min="5897" max="5897" width="10.77734375" style="43" customWidth="1"/>
    <col min="5898" max="5898" width="14.77734375" style="43" customWidth="1"/>
    <col min="5899" max="5899" width="12.33203125" style="43" customWidth="1"/>
    <col min="5900" max="5900" width="11.33203125" style="43" customWidth="1"/>
    <col min="5901" max="6144" width="9.33203125" style="43"/>
    <col min="6145" max="6145" width="11.21875" style="43" customWidth="1"/>
    <col min="6146" max="6146" width="53.33203125" style="43" customWidth="1"/>
    <col min="6147" max="6147" width="16.77734375" style="43" customWidth="1"/>
    <col min="6148" max="6148" width="17.6640625" style="43" customWidth="1"/>
    <col min="6149" max="6149" width="16.33203125" style="43" customWidth="1"/>
    <col min="6150" max="6150" width="15.6640625" style="43" customWidth="1"/>
    <col min="6151" max="6151" width="16.77734375" style="43" customWidth="1"/>
    <col min="6152" max="6152" width="15.33203125" style="43" customWidth="1"/>
    <col min="6153" max="6153" width="10.77734375" style="43" customWidth="1"/>
    <col min="6154" max="6154" width="14.77734375" style="43" customWidth="1"/>
    <col min="6155" max="6155" width="12.33203125" style="43" customWidth="1"/>
    <col min="6156" max="6156" width="11.33203125" style="43" customWidth="1"/>
    <col min="6157" max="6400" width="9.33203125" style="43"/>
    <col min="6401" max="6401" width="11.21875" style="43" customWidth="1"/>
    <col min="6402" max="6402" width="53.33203125" style="43" customWidth="1"/>
    <col min="6403" max="6403" width="16.77734375" style="43" customWidth="1"/>
    <col min="6404" max="6404" width="17.6640625" style="43" customWidth="1"/>
    <col min="6405" max="6405" width="16.33203125" style="43" customWidth="1"/>
    <col min="6406" max="6406" width="15.6640625" style="43" customWidth="1"/>
    <col min="6407" max="6407" width="16.77734375" style="43" customWidth="1"/>
    <col min="6408" max="6408" width="15.33203125" style="43" customWidth="1"/>
    <col min="6409" max="6409" width="10.77734375" style="43" customWidth="1"/>
    <col min="6410" max="6410" width="14.77734375" style="43" customWidth="1"/>
    <col min="6411" max="6411" width="12.33203125" style="43" customWidth="1"/>
    <col min="6412" max="6412" width="11.33203125" style="43" customWidth="1"/>
    <col min="6413" max="6656" width="9.33203125" style="43"/>
    <col min="6657" max="6657" width="11.21875" style="43" customWidth="1"/>
    <col min="6658" max="6658" width="53.33203125" style="43" customWidth="1"/>
    <col min="6659" max="6659" width="16.77734375" style="43" customWidth="1"/>
    <col min="6660" max="6660" width="17.6640625" style="43" customWidth="1"/>
    <col min="6661" max="6661" width="16.33203125" style="43" customWidth="1"/>
    <col min="6662" max="6662" width="15.6640625" style="43" customWidth="1"/>
    <col min="6663" max="6663" width="16.77734375" style="43" customWidth="1"/>
    <col min="6664" max="6664" width="15.33203125" style="43" customWidth="1"/>
    <col min="6665" max="6665" width="10.77734375" style="43" customWidth="1"/>
    <col min="6666" max="6666" width="14.77734375" style="43" customWidth="1"/>
    <col min="6667" max="6667" width="12.33203125" style="43" customWidth="1"/>
    <col min="6668" max="6668" width="11.33203125" style="43" customWidth="1"/>
    <col min="6669" max="6912" width="9.33203125" style="43"/>
    <col min="6913" max="6913" width="11.21875" style="43" customWidth="1"/>
    <col min="6914" max="6914" width="53.33203125" style="43" customWidth="1"/>
    <col min="6915" max="6915" width="16.77734375" style="43" customWidth="1"/>
    <col min="6916" max="6916" width="17.6640625" style="43" customWidth="1"/>
    <col min="6917" max="6917" width="16.33203125" style="43" customWidth="1"/>
    <col min="6918" max="6918" width="15.6640625" style="43" customWidth="1"/>
    <col min="6919" max="6919" width="16.77734375" style="43" customWidth="1"/>
    <col min="6920" max="6920" width="15.33203125" style="43" customWidth="1"/>
    <col min="6921" max="6921" width="10.77734375" style="43" customWidth="1"/>
    <col min="6922" max="6922" width="14.77734375" style="43" customWidth="1"/>
    <col min="6923" max="6923" width="12.33203125" style="43" customWidth="1"/>
    <col min="6924" max="6924" width="11.33203125" style="43" customWidth="1"/>
    <col min="6925" max="7168" width="9.33203125" style="43"/>
    <col min="7169" max="7169" width="11.21875" style="43" customWidth="1"/>
    <col min="7170" max="7170" width="53.33203125" style="43" customWidth="1"/>
    <col min="7171" max="7171" width="16.77734375" style="43" customWidth="1"/>
    <col min="7172" max="7172" width="17.6640625" style="43" customWidth="1"/>
    <col min="7173" max="7173" width="16.33203125" style="43" customWidth="1"/>
    <col min="7174" max="7174" width="15.6640625" style="43" customWidth="1"/>
    <col min="7175" max="7175" width="16.77734375" style="43" customWidth="1"/>
    <col min="7176" max="7176" width="15.33203125" style="43" customWidth="1"/>
    <col min="7177" max="7177" width="10.77734375" style="43" customWidth="1"/>
    <col min="7178" max="7178" width="14.77734375" style="43" customWidth="1"/>
    <col min="7179" max="7179" width="12.33203125" style="43" customWidth="1"/>
    <col min="7180" max="7180" width="11.33203125" style="43" customWidth="1"/>
    <col min="7181" max="7424" width="9.33203125" style="43"/>
    <col min="7425" max="7425" width="11.21875" style="43" customWidth="1"/>
    <col min="7426" max="7426" width="53.33203125" style="43" customWidth="1"/>
    <col min="7427" max="7427" width="16.77734375" style="43" customWidth="1"/>
    <col min="7428" max="7428" width="17.6640625" style="43" customWidth="1"/>
    <col min="7429" max="7429" width="16.33203125" style="43" customWidth="1"/>
    <col min="7430" max="7430" width="15.6640625" style="43" customWidth="1"/>
    <col min="7431" max="7431" width="16.77734375" style="43" customWidth="1"/>
    <col min="7432" max="7432" width="15.33203125" style="43" customWidth="1"/>
    <col min="7433" max="7433" width="10.77734375" style="43" customWidth="1"/>
    <col min="7434" max="7434" width="14.77734375" style="43" customWidth="1"/>
    <col min="7435" max="7435" width="12.33203125" style="43" customWidth="1"/>
    <col min="7436" max="7436" width="11.33203125" style="43" customWidth="1"/>
    <col min="7437" max="7680" width="9.33203125" style="43"/>
    <col min="7681" max="7681" width="11.21875" style="43" customWidth="1"/>
    <col min="7682" max="7682" width="53.33203125" style="43" customWidth="1"/>
    <col min="7683" max="7683" width="16.77734375" style="43" customWidth="1"/>
    <col min="7684" max="7684" width="17.6640625" style="43" customWidth="1"/>
    <col min="7685" max="7685" width="16.33203125" style="43" customWidth="1"/>
    <col min="7686" max="7686" width="15.6640625" style="43" customWidth="1"/>
    <col min="7687" max="7687" width="16.77734375" style="43" customWidth="1"/>
    <col min="7688" max="7688" width="15.33203125" style="43" customWidth="1"/>
    <col min="7689" max="7689" width="10.77734375" style="43" customWidth="1"/>
    <col min="7690" max="7690" width="14.77734375" style="43" customWidth="1"/>
    <col min="7691" max="7691" width="12.33203125" style="43" customWidth="1"/>
    <col min="7692" max="7692" width="11.33203125" style="43" customWidth="1"/>
    <col min="7693" max="7936" width="9.33203125" style="43"/>
    <col min="7937" max="7937" width="11.21875" style="43" customWidth="1"/>
    <col min="7938" max="7938" width="53.33203125" style="43" customWidth="1"/>
    <col min="7939" max="7939" width="16.77734375" style="43" customWidth="1"/>
    <col min="7940" max="7940" width="17.6640625" style="43" customWidth="1"/>
    <col min="7941" max="7941" width="16.33203125" style="43" customWidth="1"/>
    <col min="7942" max="7942" width="15.6640625" style="43" customWidth="1"/>
    <col min="7943" max="7943" width="16.77734375" style="43" customWidth="1"/>
    <col min="7944" max="7944" width="15.33203125" style="43" customWidth="1"/>
    <col min="7945" max="7945" width="10.77734375" style="43" customWidth="1"/>
    <col min="7946" max="7946" width="14.77734375" style="43" customWidth="1"/>
    <col min="7947" max="7947" width="12.33203125" style="43" customWidth="1"/>
    <col min="7948" max="7948" width="11.33203125" style="43" customWidth="1"/>
    <col min="7949" max="8192" width="9.33203125" style="43"/>
    <col min="8193" max="8193" width="11.21875" style="43" customWidth="1"/>
    <col min="8194" max="8194" width="53.33203125" style="43" customWidth="1"/>
    <col min="8195" max="8195" width="16.77734375" style="43" customWidth="1"/>
    <col min="8196" max="8196" width="17.6640625" style="43" customWidth="1"/>
    <col min="8197" max="8197" width="16.33203125" style="43" customWidth="1"/>
    <col min="8198" max="8198" width="15.6640625" style="43" customWidth="1"/>
    <col min="8199" max="8199" width="16.77734375" style="43" customWidth="1"/>
    <col min="8200" max="8200" width="15.33203125" style="43" customWidth="1"/>
    <col min="8201" max="8201" width="10.77734375" style="43" customWidth="1"/>
    <col min="8202" max="8202" width="14.77734375" style="43" customWidth="1"/>
    <col min="8203" max="8203" width="12.33203125" style="43" customWidth="1"/>
    <col min="8204" max="8204" width="11.33203125" style="43" customWidth="1"/>
    <col min="8205" max="8448" width="9.33203125" style="43"/>
    <col min="8449" max="8449" width="11.21875" style="43" customWidth="1"/>
    <col min="8450" max="8450" width="53.33203125" style="43" customWidth="1"/>
    <col min="8451" max="8451" width="16.77734375" style="43" customWidth="1"/>
    <col min="8452" max="8452" width="17.6640625" style="43" customWidth="1"/>
    <col min="8453" max="8453" width="16.33203125" style="43" customWidth="1"/>
    <col min="8454" max="8454" width="15.6640625" style="43" customWidth="1"/>
    <col min="8455" max="8455" width="16.77734375" style="43" customWidth="1"/>
    <col min="8456" max="8456" width="15.33203125" style="43" customWidth="1"/>
    <col min="8457" max="8457" width="10.77734375" style="43" customWidth="1"/>
    <col min="8458" max="8458" width="14.77734375" style="43" customWidth="1"/>
    <col min="8459" max="8459" width="12.33203125" style="43" customWidth="1"/>
    <col min="8460" max="8460" width="11.33203125" style="43" customWidth="1"/>
    <col min="8461" max="8704" width="9.33203125" style="43"/>
    <col min="8705" max="8705" width="11.21875" style="43" customWidth="1"/>
    <col min="8706" max="8706" width="53.33203125" style="43" customWidth="1"/>
    <col min="8707" max="8707" width="16.77734375" style="43" customWidth="1"/>
    <col min="8708" max="8708" width="17.6640625" style="43" customWidth="1"/>
    <col min="8709" max="8709" width="16.33203125" style="43" customWidth="1"/>
    <col min="8710" max="8710" width="15.6640625" style="43" customWidth="1"/>
    <col min="8711" max="8711" width="16.77734375" style="43" customWidth="1"/>
    <col min="8712" max="8712" width="15.33203125" style="43" customWidth="1"/>
    <col min="8713" max="8713" width="10.77734375" style="43" customWidth="1"/>
    <col min="8714" max="8714" width="14.77734375" style="43" customWidth="1"/>
    <col min="8715" max="8715" width="12.33203125" style="43" customWidth="1"/>
    <col min="8716" max="8716" width="11.33203125" style="43" customWidth="1"/>
    <col min="8717" max="8960" width="9.33203125" style="43"/>
    <col min="8961" max="8961" width="11.21875" style="43" customWidth="1"/>
    <col min="8962" max="8962" width="53.33203125" style="43" customWidth="1"/>
    <col min="8963" max="8963" width="16.77734375" style="43" customWidth="1"/>
    <col min="8964" max="8964" width="17.6640625" style="43" customWidth="1"/>
    <col min="8965" max="8965" width="16.33203125" style="43" customWidth="1"/>
    <col min="8966" max="8966" width="15.6640625" style="43" customWidth="1"/>
    <col min="8967" max="8967" width="16.77734375" style="43" customWidth="1"/>
    <col min="8968" max="8968" width="15.33203125" style="43" customWidth="1"/>
    <col min="8969" max="8969" width="10.77734375" style="43" customWidth="1"/>
    <col min="8970" max="8970" width="14.77734375" style="43" customWidth="1"/>
    <col min="8971" max="8971" width="12.33203125" style="43" customWidth="1"/>
    <col min="8972" max="8972" width="11.33203125" style="43" customWidth="1"/>
    <col min="8973" max="9216" width="9.33203125" style="43"/>
    <col min="9217" max="9217" width="11.21875" style="43" customWidth="1"/>
    <col min="9218" max="9218" width="53.33203125" style="43" customWidth="1"/>
    <col min="9219" max="9219" width="16.77734375" style="43" customWidth="1"/>
    <col min="9220" max="9220" width="17.6640625" style="43" customWidth="1"/>
    <col min="9221" max="9221" width="16.33203125" style="43" customWidth="1"/>
    <col min="9222" max="9222" width="15.6640625" style="43" customWidth="1"/>
    <col min="9223" max="9223" width="16.77734375" style="43" customWidth="1"/>
    <col min="9224" max="9224" width="15.33203125" style="43" customWidth="1"/>
    <col min="9225" max="9225" width="10.77734375" style="43" customWidth="1"/>
    <col min="9226" max="9226" width="14.77734375" style="43" customWidth="1"/>
    <col min="9227" max="9227" width="12.33203125" style="43" customWidth="1"/>
    <col min="9228" max="9228" width="11.33203125" style="43" customWidth="1"/>
    <col min="9229" max="9472" width="9.33203125" style="43"/>
    <col min="9473" max="9473" width="11.21875" style="43" customWidth="1"/>
    <col min="9474" max="9474" width="53.33203125" style="43" customWidth="1"/>
    <col min="9475" max="9475" width="16.77734375" style="43" customWidth="1"/>
    <col min="9476" max="9476" width="17.6640625" style="43" customWidth="1"/>
    <col min="9477" max="9477" width="16.33203125" style="43" customWidth="1"/>
    <col min="9478" max="9478" width="15.6640625" style="43" customWidth="1"/>
    <col min="9479" max="9479" width="16.77734375" style="43" customWidth="1"/>
    <col min="9480" max="9480" width="15.33203125" style="43" customWidth="1"/>
    <col min="9481" max="9481" width="10.77734375" style="43" customWidth="1"/>
    <col min="9482" max="9482" width="14.77734375" style="43" customWidth="1"/>
    <col min="9483" max="9483" width="12.33203125" style="43" customWidth="1"/>
    <col min="9484" max="9484" width="11.33203125" style="43" customWidth="1"/>
    <col min="9485" max="9728" width="9.33203125" style="43"/>
    <col min="9729" max="9729" width="11.21875" style="43" customWidth="1"/>
    <col min="9730" max="9730" width="53.33203125" style="43" customWidth="1"/>
    <col min="9731" max="9731" width="16.77734375" style="43" customWidth="1"/>
    <col min="9732" max="9732" width="17.6640625" style="43" customWidth="1"/>
    <col min="9733" max="9733" width="16.33203125" style="43" customWidth="1"/>
    <col min="9734" max="9734" width="15.6640625" style="43" customWidth="1"/>
    <col min="9735" max="9735" width="16.77734375" style="43" customWidth="1"/>
    <col min="9736" max="9736" width="15.33203125" style="43" customWidth="1"/>
    <col min="9737" max="9737" width="10.77734375" style="43" customWidth="1"/>
    <col min="9738" max="9738" width="14.77734375" style="43" customWidth="1"/>
    <col min="9739" max="9739" width="12.33203125" style="43" customWidth="1"/>
    <col min="9740" max="9740" width="11.33203125" style="43" customWidth="1"/>
    <col min="9741" max="9984" width="9.33203125" style="43"/>
    <col min="9985" max="9985" width="11.21875" style="43" customWidth="1"/>
    <col min="9986" max="9986" width="53.33203125" style="43" customWidth="1"/>
    <col min="9987" max="9987" width="16.77734375" style="43" customWidth="1"/>
    <col min="9988" max="9988" width="17.6640625" style="43" customWidth="1"/>
    <col min="9989" max="9989" width="16.33203125" style="43" customWidth="1"/>
    <col min="9990" max="9990" width="15.6640625" style="43" customWidth="1"/>
    <col min="9991" max="9991" width="16.77734375" style="43" customWidth="1"/>
    <col min="9992" max="9992" width="15.33203125" style="43" customWidth="1"/>
    <col min="9993" max="9993" width="10.77734375" style="43" customWidth="1"/>
    <col min="9994" max="9994" width="14.77734375" style="43" customWidth="1"/>
    <col min="9995" max="9995" width="12.33203125" style="43" customWidth="1"/>
    <col min="9996" max="9996" width="11.33203125" style="43" customWidth="1"/>
    <col min="9997" max="10240" width="9.33203125" style="43"/>
    <col min="10241" max="10241" width="11.21875" style="43" customWidth="1"/>
    <col min="10242" max="10242" width="53.33203125" style="43" customWidth="1"/>
    <col min="10243" max="10243" width="16.77734375" style="43" customWidth="1"/>
    <col min="10244" max="10244" width="17.6640625" style="43" customWidth="1"/>
    <col min="10245" max="10245" width="16.33203125" style="43" customWidth="1"/>
    <col min="10246" max="10246" width="15.6640625" style="43" customWidth="1"/>
    <col min="10247" max="10247" width="16.77734375" style="43" customWidth="1"/>
    <col min="10248" max="10248" width="15.33203125" style="43" customWidth="1"/>
    <col min="10249" max="10249" width="10.77734375" style="43" customWidth="1"/>
    <col min="10250" max="10250" width="14.77734375" style="43" customWidth="1"/>
    <col min="10251" max="10251" width="12.33203125" style="43" customWidth="1"/>
    <col min="10252" max="10252" width="11.33203125" style="43" customWidth="1"/>
    <col min="10253" max="10496" width="9.33203125" style="43"/>
    <col min="10497" max="10497" width="11.21875" style="43" customWidth="1"/>
    <col min="10498" max="10498" width="53.33203125" style="43" customWidth="1"/>
    <col min="10499" max="10499" width="16.77734375" style="43" customWidth="1"/>
    <col min="10500" max="10500" width="17.6640625" style="43" customWidth="1"/>
    <col min="10501" max="10501" width="16.33203125" style="43" customWidth="1"/>
    <col min="10502" max="10502" width="15.6640625" style="43" customWidth="1"/>
    <col min="10503" max="10503" width="16.77734375" style="43" customWidth="1"/>
    <col min="10504" max="10504" width="15.33203125" style="43" customWidth="1"/>
    <col min="10505" max="10505" width="10.77734375" style="43" customWidth="1"/>
    <col min="10506" max="10506" width="14.77734375" style="43" customWidth="1"/>
    <col min="10507" max="10507" width="12.33203125" style="43" customWidth="1"/>
    <col min="10508" max="10508" width="11.33203125" style="43" customWidth="1"/>
    <col min="10509" max="10752" width="9.33203125" style="43"/>
    <col min="10753" max="10753" width="11.21875" style="43" customWidth="1"/>
    <col min="10754" max="10754" width="53.33203125" style="43" customWidth="1"/>
    <col min="10755" max="10755" width="16.77734375" style="43" customWidth="1"/>
    <col min="10756" max="10756" width="17.6640625" style="43" customWidth="1"/>
    <col min="10757" max="10757" width="16.33203125" style="43" customWidth="1"/>
    <col min="10758" max="10758" width="15.6640625" style="43" customWidth="1"/>
    <col min="10759" max="10759" width="16.77734375" style="43" customWidth="1"/>
    <col min="10760" max="10760" width="15.33203125" style="43" customWidth="1"/>
    <col min="10761" max="10761" width="10.77734375" style="43" customWidth="1"/>
    <col min="10762" max="10762" width="14.77734375" style="43" customWidth="1"/>
    <col min="10763" max="10763" width="12.33203125" style="43" customWidth="1"/>
    <col min="10764" max="10764" width="11.33203125" style="43" customWidth="1"/>
    <col min="10765" max="11008" width="9.33203125" style="43"/>
    <col min="11009" max="11009" width="11.21875" style="43" customWidth="1"/>
    <col min="11010" max="11010" width="53.33203125" style="43" customWidth="1"/>
    <col min="11011" max="11011" width="16.77734375" style="43" customWidth="1"/>
    <col min="11012" max="11012" width="17.6640625" style="43" customWidth="1"/>
    <col min="11013" max="11013" width="16.33203125" style="43" customWidth="1"/>
    <col min="11014" max="11014" width="15.6640625" style="43" customWidth="1"/>
    <col min="11015" max="11015" width="16.77734375" style="43" customWidth="1"/>
    <col min="11016" max="11016" width="15.33203125" style="43" customWidth="1"/>
    <col min="11017" max="11017" width="10.77734375" style="43" customWidth="1"/>
    <col min="11018" max="11018" width="14.77734375" style="43" customWidth="1"/>
    <col min="11019" max="11019" width="12.33203125" style="43" customWidth="1"/>
    <col min="11020" max="11020" width="11.33203125" style="43" customWidth="1"/>
    <col min="11021" max="11264" width="9.33203125" style="43"/>
    <col min="11265" max="11265" width="11.21875" style="43" customWidth="1"/>
    <col min="11266" max="11266" width="53.33203125" style="43" customWidth="1"/>
    <col min="11267" max="11267" width="16.77734375" style="43" customWidth="1"/>
    <col min="11268" max="11268" width="17.6640625" style="43" customWidth="1"/>
    <col min="11269" max="11269" width="16.33203125" style="43" customWidth="1"/>
    <col min="11270" max="11270" width="15.6640625" style="43" customWidth="1"/>
    <col min="11271" max="11271" width="16.77734375" style="43" customWidth="1"/>
    <col min="11272" max="11272" width="15.33203125" style="43" customWidth="1"/>
    <col min="11273" max="11273" width="10.77734375" style="43" customWidth="1"/>
    <col min="11274" max="11274" width="14.77734375" style="43" customWidth="1"/>
    <col min="11275" max="11275" width="12.33203125" style="43" customWidth="1"/>
    <col min="11276" max="11276" width="11.33203125" style="43" customWidth="1"/>
    <col min="11277" max="11520" width="9.33203125" style="43"/>
    <col min="11521" max="11521" width="11.21875" style="43" customWidth="1"/>
    <col min="11522" max="11522" width="53.33203125" style="43" customWidth="1"/>
    <col min="11523" max="11523" width="16.77734375" style="43" customWidth="1"/>
    <col min="11524" max="11524" width="17.6640625" style="43" customWidth="1"/>
    <col min="11525" max="11525" width="16.33203125" style="43" customWidth="1"/>
    <col min="11526" max="11526" width="15.6640625" style="43" customWidth="1"/>
    <col min="11527" max="11527" width="16.77734375" style="43" customWidth="1"/>
    <col min="11528" max="11528" width="15.33203125" style="43" customWidth="1"/>
    <col min="11529" max="11529" width="10.77734375" style="43" customWidth="1"/>
    <col min="11530" max="11530" width="14.77734375" style="43" customWidth="1"/>
    <col min="11531" max="11531" width="12.33203125" style="43" customWidth="1"/>
    <col min="11532" max="11532" width="11.33203125" style="43" customWidth="1"/>
    <col min="11533" max="11776" width="9.33203125" style="43"/>
    <col min="11777" max="11777" width="11.21875" style="43" customWidth="1"/>
    <col min="11778" max="11778" width="53.33203125" style="43" customWidth="1"/>
    <col min="11779" max="11779" width="16.77734375" style="43" customWidth="1"/>
    <col min="11780" max="11780" width="17.6640625" style="43" customWidth="1"/>
    <col min="11781" max="11781" width="16.33203125" style="43" customWidth="1"/>
    <col min="11782" max="11782" width="15.6640625" style="43" customWidth="1"/>
    <col min="11783" max="11783" width="16.77734375" style="43" customWidth="1"/>
    <col min="11784" max="11784" width="15.33203125" style="43" customWidth="1"/>
    <col min="11785" max="11785" width="10.77734375" style="43" customWidth="1"/>
    <col min="11786" max="11786" width="14.77734375" style="43" customWidth="1"/>
    <col min="11787" max="11787" width="12.33203125" style="43" customWidth="1"/>
    <col min="11788" max="11788" width="11.33203125" style="43" customWidth="1"/>
    <col min="11789" max="12032" width="9.33203125" style="43"/>
    <col min="12033" max="12033" width="11.21875" style="43" customWidth="1"/>
    <col min="12034" max="12034" width="53.33203125" style="43" customWidth="1"/>
    <col min="12035" max="12035" width="16.77734375" style="43" customWidth="1"/>
    <col min="12036" max="12036" width="17.6640625" style="43" customWidth="1"/>
    <col min="12037" max="12037" width="16.33203125" style="43" customWidth="1"/>
    <col min="12038" max="12038" width="15.6640625" style="43" customWidth="1"/>
    <col min="12039" max="12039" width="16.77734375" style="43" customWidth="1"/>
    <col min="12040" max="12040" width="15.33203125" style="43" customWidth="1"/>
    <col min="12041" max="12041" width="10.77734375" style="43" customWidth="1"/>
    <col min="12042" max="12042" width="14.77734375" style="43" customWidth="1"/>
    <col min="12043" max="12043" width="12.33203125" style="43" customWidth="1"/>
    <col min="12044" max="12044" width="11.33203125" style="43" customWidth="1"/>
    <col min="12045" max="12288" width="9.33203125" style="43"/>
    <col min="12289" max="12289" width="11.21875" style="43" customWidth="1"/>
    <col min="12290" max="12290" width="53.33203125" style="43" customWidth="1"/>
    <col min="12291" max="12291" width="16.77734375" style="43" customWidth="1"/>
    <col min="12292" max="12292" width="17.6640625" style="43" customWidth="1"/>
    <col min="12293" max="12293" width="16.33203125" style="43" customWidth="1"/>
    <col min="12294" max="12294" width="15.6640625" style="43" customWidth="1"/>
    <col min="12295" max="12295" width="16.77734375" style="43" customWidth="1"/>
    <col min="12296" max="12296" width="15.33203125" style="43" customWidth="1"/>
    <col min="12297" max="12297" width="10.77734375" style="43" customWidth="1"/>
    <col min="12298" max="12298" width="14.77734375" style="43" customWidth="1"/>
    <col min="12299" max="12299" width="12.33203125" style="43" customWidth="1"/>
    <col min="12300" max="12300" width="11.33203125" style="43" customWidth="1"/>
    <col min="12301" max="12544" width="9.33203125" style="43"/>
    <col min="12545" max="12545" width="11.21875" style="43" customWidth="1"/>
    <col min="12546" max="12546" width="53.33203125" style="43" customWidth="1"/>
    <col min="12547" max="12547" width="16.77734375" style="43" customWidth="1"/>
    <col min="12548" max="12548" width="17.6640625" style="43" customWidth="1"/>
    <col min="12549" max="12549" width="16.33203125" style="43" customWidth="1"/>
    <col min="12550" max="12550" width="15.6640625" style="43" customWidth="1"/>
    <col min="12551" max="12551" width="16.77734375" style="43" customWidth="1"/>
    <col min="12552" max="12552" width="15.33203125" style="43" customWidth="1"/>
    <col min="12553" max="12553" width="10.77734375" style="43" customWidth="1"/>
    <col min="12554" max="12554" width="14.77734375" style="43" customWidth="1"/>
    <col min="12555" max="12555" width="12.33203125" style="43" customWidth="1"/>
    <col min="12556" max="12556" width="11.33203125" style="43" customWidth="1"/>
    <col min="12557" max="12800" width="9.33203125" style="43"/>
    <col min="12801" max="12801" width="11.21875" style="43" customWidth="1"/>
    <col min="12802" max="12802" width="53.33203125" style="43" customWidth="1"/>
    <col min="12803" max="12803" width="16.77734375" style="43" customWidth="1"/>
    <col min="12804" max="12804" width="17.6640625" style="43" customWidth="1"/>
    <col min="12805" max="12805" width="16.33203125" style="43" customWidth="1"/>
    <col min="12806" max="12806" width="15.6640625" style="43" customWidth="1"/>
    <col min="12807" max="12807" width="16.77734375" style="43" customWidth="1"/>
    <col min="12808" max="12808" width="15.33203125" style="43" customWidth="1"/>
    <col min="12809" max="12809" width="10.77734375" style="43" customWidth="1"/>
    <col min="12810" max="12810" width="14.77734375" style="43" customWidth="1"/>
    <col min="12811" max="12811" width="12.33203125" style="43" customWidth="1"/>
    <col min="12812" max="12812" width="11.33203125" style="43" customWidth="1"/>
    <col min="12813" max="13056" width="9.33203125" style="43"/>
    <col min="13057" max="13057" width="11.21875" style="43" customWidth="1"/>
    <col min="13058" max="13058" width="53.33203125" style="43" customWidth="1"/>
    <col min="13059" max="13059" width="16.77734375" style="43" customWidth="1"/>
    <col min="13060" max="13060" width="17.6640625" style="43" customWidth="1"/>
    <col min="13061" max="13061" width="16.33203125" style="43" customWidth="1"/>
    <col min="13062" max="13062" width="15.6640625" style="43" customWidth="1"/>
    <col min="13063" max="13063" width="16.77734375" style="43" customWidth="1"/>
    <col min="13064" max="13064" width="15.33203125" style="43" customWidth="1"/>
    <col min="13065" max="13065" width="10.77734375" style="43" customWidth="1"/>
    <col min="13066" max="13066" width="14.77734375" style="43" customWidth="1"/>
    <col min="13067" max="13067" width="12.33203125" style="43" customWidth="1"/>
    <col min="13068" max="13068" width="11.33203125" style="43" customWidth="1"/>
    <col min="13069" max="13312" width="9.33203125" style="43"/>
    <col min="13313" max="13313" width="11.21875" style="43" customWidth="1"/>
    <col min="13314" max="13314" width="53.33203125" style="43" customWidth="1"/>
    <col min="13315" max="13315" width="16.77734375" style="43" customWidth="1"/>
    <col min="13316" max="13316" width="17.6640625" style="43" customWidth="1"/>
    <col min="13317" max="13317" width="16.33203125" style="43" customWidth="1"/>
    <col min="13318" max="13318" width="15.6640625" style="43" customWidth="1"/>
    <col min="13319" max="13319" width="16.77734375" style="43" customWidth="1"/>
    <col min="13320" max="13320" width="15.33203125" style="43" customWidth="1"/>
    <col min="13321" max="13321" width="10.77734375" style="43" customWidth="1"/>
    <col min="13322" max="13322" width="14.77734375" style="43" customWidth="1"/>
    <col min="13323" max="13323" width="12.33203125" style="43" customWidth="1"/>
    <col min="13324" max="13324" width="11.33203125" style="43" customWidth="1"/>
    <col min="13325" max="13568" width="9.33203125" style="43"/>
    <col min="13569" max="13569" width="11.21875" style="43" customWidth="1"/>
    <col min="13570" max="13570" width="53.33203125" style="43" customWidth="1"/>
    <col min="13571" max="13571" width="16.77734375" style="43" customWidth="1"/>
    <col min="13572" max="13572" width="17.6640625" style="43" customWidth="1"/>
    <col min="13573" max="13573" width="16.33203125" style="43" customWidth="1"/>
    <col min="13574" max="13574" width="15.6640625" style="43" customWidth="1"/>
    <col min="13575" max="13575" width="16.77734375" style="43" customWidth="1"/>
    <col min="13576" max="13576" width="15.33203125" style="43" customWidth="1"/>
    <col min="13577" max="13577" width="10.77734375" style="43" customWidth="1"/>
    <col min="13578" max="13578" width="14.77734375" style="43" customWidth="1"/>
    <col min="13579" max="13579" width="12.33203125" style="43" customWidth="1"/>
    <col min="13580" max="13580" width="11.33203125" style="43" customWidth="1"/>
    <col min="13581" max="13824" width="9.33203125" style="43"/>
    <col min="13825" max="13825" width="11.21875" style="43" customWidth="1"/>
    <col min="13826" max="13826" width="53.33203125" style="43" customWidth="1"/>
    <col min="13827" max="13827" width="16.77734375" style="43" customWidth="1"/>
    <col min="13828" max="13828" width="17.6640625" style="43" customWidth="1"/>
    <col min="13829" max="13829" width="16.33203125" style="43" customWidth="1"/>
    <col min="13830" max="13830" width="15.6640625" style="43" customWidth="1"/>
    <col min="13831" max="13831" width="16.77734375" style="43" customWidth="1"/>
    <col min="13832" max="13832" width="15.33203125" style="43" customWidth="1"/>
    <col min="13833" max="13833" width="10.77734375" style="43" customWidth="1"/>
    <col min="13834" max="13834" width="14.77734375" style="43" customWidth="1"/>
    <col min="13835" max="13835" width="12.33203125" style="43" customWidth="1"/>
    <col min="13836" max="13836" width="11.33203125" style="43" customWidth="1"/>
    <col min="13837" max="14080" width="9.33203125" style="43"/>
    <col min="14081" max="14081" width="11.21875" style="43" customWidth="1"/>
    <col min="14082" max="14082" width="53.33203125" style="43" customWidth="1"/>
    <col min="14083" max="14083" width="16.77734375" style="43" customWidth="1"/>
    <col min="14084" max="14084" width="17.6640625" style="43" customWidth="1"/>
    <col min="14085" max="14085" width="16.33203125" style="43" customWidth="1"/>
    <col min="14086" max="14086" width="15.6640625" style="43" customWidth="1"/>
    <col min="14087" max="14087" width="16.77734375" style="43" customWidth="1"/>
    <col min="14088" max="14088" width="15.33203125" style="43" customWidth="1"/>
    <col min="14089" max="14089" width="10.77734375" style="43" customWidth="1"/>
    <col min="14090" max="14090" width="14.77734375" style="43" customWidth="1"/>
    <col min="14091" max="14091" width="12.33203125" style="43" customWidth="1"/>
    <col min="14092" max="14092" width="11.33203125" style="43" customWidth="1"/>
    <col min="14093" max="14336" width="9.33203125" style="43"/>
    <col min="14337" max="14337" width="11.21875" style="43" customWidth="1"/>
    <col min="14338" max="14338" width="53.33203125" style="43" customWidth="1"/>
    <col min="14339" max="14339" width="16.77734375" style="43" customWidth="1"/>
    <col min="14340" max="14340" width="17.6640625" style="43" customWidth="1"/>
    <col min="14341" max="14341" width="16.33203125" style="43" customWidth="1"/>
    <col min="14342" max="14342" width="15.6640625" style="43" customWidth="1"/>
    <col min="14343" max="14343" width="16.77734375" style="43" customWidth="1"/>
    <col min="14344" max="14344" width="15.33203125" style="43" customWidth="1"/>
    <col min="14345" max="14345" width="10.77734375" style="43" customWidth="1"/>
    <col min="14346" max="14346" width="14.77734375" style="43" customWidth="1"/>
    <col min="14347" max="14347" width="12.33203125" style="43" customWidth="1"/>
    <col min="14348" max="14348" width="11.33203125" style="43" customWidth="1"/>
    <col min="14349" max="14592" width="9.33203125" style="43"/>
    <col min="14593" max="14593" width="11.21875" style="43" customWidth="1"/>
    <col min="14594" max="14594" width="53.33203125" style="43" customWidth="1"/>
    <col min="14595" max="14595" width="16.77734375" style="43" customWidth="1"/>
    <col min="14596" max="14596" width="17.6640625" style="43" customWidth="1"/>
    <col min="14597" max="14597" width="16.33203125" style="43" customWidth="1"/>
    <col min="14598" max="14598" width="15.6640625" style="43" customWidth="1"/>
    <col min="14599" max="14599" width="16.77734375" style="43" customWidth="1"/>
    <col min="14600" max="14600" width="15.33203125" style="43" customWidth="1"/>
    <col min="14601" max="14601" width="10.77734375" style="43" customWidth="1"/>
    <col min="14602" max="14602" width="14.77734375" style="43" customWidth="1"/>
    <col min="14603" max="14603" width="12.33203125" style="43" customWidth="1"/>
    <col min="14604" max="14604" width="11.33203125" style="43" customWidth="1"/>
    <col min="14605" max="14848" width="9.33203125" style="43"/>
    <col min="14849" max="14849" width="11.21875" style="43" customWidth="1"/>
    <col min="14850" max="14850" width="53.33203125" style="43" customWidth="1"/>
    <col min="14851" max="14851" width="16.77734375" style="43" customWidth="1"/>
    <col min="14852" max="14852" width="17.6640625" style="43" customWidth="1"/>
    <col min="14853" max="14853" width="16.33203125" style="43" customWidth="1"/>
    <col min="14854" max="14854" width="15.6640625" style="43" customWidth="1"/>
    <col min="14855" max="14855" width="16.77734375" style="43" customWidth="1"/>
    <col min="14856" max="14856" width="15.33203125" style="43" customWidth="1"/>
    <col min="14857" max="14857" width="10.77734375" style="43" customWidth="1"/>
    <col min="14858" max="14858" width="14.77734375" style="43" customWidth="1"/>
    <col min="14859" max="14859" width="12.33203125" style="43" customWidth="1"/>
    <col min="14860" max="14860" width="11.33203125" style="43" customWidth="1"/>
    <col min="14861" max="15104" width="9.33203125" style="43"/>
    <col min="15105" max="15105" width="11.21875" style="43" customWidth="1"/>
    <col min="15106" max="15106" width="53.33203125" style="43" customWidth="1"/>
    <col min="15107" max="15107" width="16.77734375" style="43" customWidth="1"/>
    <col min="15108" max="15108" width="17.6640625" style="43" customWidth="1"/>
    <col min="15109" max="15109" width="16.33203125" style="43" customWidth="1"/>
    <col min="15110" max="15110" width="15.6640625" style="43" customWidth="1"/>
    <col min="15111" max="15111" width="16.77734375" style="43" customWidth="1"/>
    <col min="15112" max="15112" width="15.33203125" style="43" customWidth="1"/>
    <col min="15113" max="15113" width="10.77734375" style="43" customWidth="1"/>
    <col min="15114" max="15114" width="14.77734375" style="43" customWidth="1"/>
    <col min="15115" max="15115" width="12.33203125" style="43" customWidth="1"/>
    <col min="15116" max="15116" width="11.33203125" style="43" customWidth="1"/>
    <col min="15117" max="15360" width="9.33203125" style="43"/>
    <col min="15361" max="15361" width="11.21875" style="43" customWidth="1"/>
    <col min="15362" max="15362" width="53.33203125" style="43" customWidth="1"/>
    <col min="15363" max="15363" width="16.77734375" style="43" customWidth="1"/>
    <col min="15364" max="15364" width="17.6640625" style="43" customWidth="1"/>
    <col min="15365" max="15365" width="16.33203125" style="43" customWidth="1"/>
    <col min="15366" max="15366" width="15.6640625" style="43" customWidth="1"/>
    <col min="15367" max="15367" width="16.77734375" style="43" customWidth="1"/>
    <col min="15368" max="15368" width="15.33203125" style="43" customWidth="1"/>
    <col min="15369" max="15369" width="10.77734375" style="43" customWidth="1"/>
    <col min="15370" max="15370" width="14.77734375" style="43" customWidth="1"/>
    <col min="15371" max="15371" width="12.33203125" style="43" customWidth="1"/>
    <col min="15372" max="15372" width="11.33203125" style="43" customWidth="1"/>
    <col min="15373" max="15616" width="9.33203125" style="43"/>
    <col min="15617" max="15617" width="11.21875" style="43" customWidth="1"/>
    <col min="15618" max="15618" width="53.33203125" style="43" customWidth="1"/>
    <col min="15619" max="15619" width="16.77734375" style="43" customWidth="1"/>
    <col min="15620" max="15620" width="17.6640625" style="43" customWidth="1"/>
    <col min="15621" max="15621" width="16.33203125" style="43" customWidth="1"/>
    <col min="15622" max="15622" width="15.6640625" style="43" customWidth="1"/>
    <col min="15623" max="15623" width="16.77734375" style="43" customWidth="1"/>
    <col min="15624" max="15624" width="15.33203125" style="43" customWidth="1"/>
    <col min="15625" max="15625" width="10.77734375" style="43" customWidth="1"/>
    <col min="15626" max="15626" width="14.77734375" style="43" customWidth="1"/>
    <col min="15627" max="15627" width="12.33203125" style="43" customWidth="1"/>
    <col min="15628" max="15628" width="11.33203125" style="43" customWidth="1"/>
    <col min="15629" max="15872" width="9.33203125" style="43"/>
    <col min="15873" max="15873" width="11.21875" style="43" customWidth="1"/>
    <col min="15874" max="15874" width="53.33203125" style="43" customWidth="1"/>
    <col min="15875" max="15875" width="16.77734375" style="43" customWidth="1"/>
    <col min="15876" max="15876" width="17.6640625" style="43" customWidth="1"/>
    <col min="15877" max="15877" width="16.33203125" style="43" customWidth="1"/>
    <col min="15878" max="15878" width="15.6640625" style="43" customWidth="1"/>
    <col min="15879" max="15879" width="16.77734375" style="43" customWidth="1"/>
    <col min="15880" max="15880" width="15.33203125" style="43" customWidth="1"/>
    <col min="15881" max="15881" width="10.77734375" style="43" customWidth="1"/>
    <col min="15882" max="15882" width="14.77734375" style="43" customWidth="1"/>
    <col min="15883" max="15883" width="12.33203125" style="43" customWidth="1"/>
    <col min="15884" max="15884" width="11.33203125" style="43" customWidth="1"/>
    <col min="15885" max="16128" width="9.33203125" style="43"/>
    <col min="16129" max="16129" width="11.21875" style="43" customWidth="1"/>
    <col min="16130" max="16130" width="53.33203125" style="43" customWidth="1"/>
    <col min="16131" max="16131" width="16.77734375" style="43" customWidth="1"/>
    <col min="16132" max="16132" width="17.6640625" style="43" customWidth="1"/>
    <col min="16133" max="16133" width="16.33203125" style="43" customWidth="1"/>
    <col min="16134" max="16134" width="15.6640625" style="43" customWidth="1"/>
    <col min="16135" max="16135" width="16.77734375" style="43" customWidth="1"/>
    <col min="16136" max="16136" width="15.33203125" style="43" customWidth="1"/>
    <col min="16137" max="16137" width="10.77734375" style="43" customWidth="1"/>
    <col min="16138" max="16138" width="14.77734375" style="43" customWidth="1"/>
    <col min="16139" max="16139" width="12.33203125" style="43" customWidth="1"/>
    <col min="16140" max="16140" width="11.33203125" style="43" customWidth="1"/>
    <col min="16141" max="16384" width="9.33203125" style="43"/>
  </cols>
  <sheetData>
    <row r="1" spans="1:20" ht="76.349999999999994" customHeight="1">
      <c r="A1" s="42"/>
      <c r="C1" s="425" t="s">
        <v>550</v>
      </c>
      <c r="D1" s="425"/>
      <c r="E1" s="425"/>
      <c r="F1" s="425"/>
      <c r="H1" s="44"/>
      <c r="I1" s="44"/>
      <c r="J1" s="44"/>
      <c r="O1" s="426"/>
      <c r="P1" s="426"/>
      <c r="Q1" s="426"/>
      <c r="R1" s="426"/>
      <c r="S1" s="426"/>
      <c r="T1" s="426"/>
    </row>
    <row r="2" spans="1:20" ht="15.6" customHeight="1">
      <c r="A2" s="45"/>
      <c r="B2" s="46"/>
      <c r="C2" s="46"/>
      <c r="D2" s="46"/>
      <c r="E2" s="46"/>
      <c r="F2" s="47"/>
      <c r="G2" s="46"/>
      <c r="H2" s="42"/>
      <c r="I2" s="42"/>
      <c r="J2" s="42"/>
    </row>
    <row r="3" spans="1:20" ht="10.199999999999999" customHeight="1">
      <c r="A3" s="45"/>
      <c r="B3" s="46"/>
      <c r="C3" s="46"/>
      <c r="D3" s="46"/>
      <c r="E3" s="46"/>
      <c r="F3" s="47"/>
      <c r="G3" s="46"/>
      <c r="H3" s="42"/>
      <c r="I3" s="42"/>
      <c r="J3" s="42"/>
    </row>
    <row r="4" spans="1:20" ht="35.4" customHeight="1">
      <c r="A4" s="427" t="s">
        <v>255</v>
      </c>
      <c r="B4" s="427"/>
      <c r="C4" s="427"/>
      <c r="D4" s="427"/>
      <c r="E4" s="427"/>
      <c r="F4" s="427"/>
      <c r="G4" s="48"/>
      <c r="H4" s="49"/>
      <c r="I4" s="42"/>
      <c r="J4" s="42"/>
    </row>
    <row r="5" spans="1:20" s="53" customFormat="1" ht="24.6" customHeight="1">
      <c r="A5" s="428" t="s">
        <v>54</v>
      </c>
      <c r="B5" s="428"/>
      <c r="C5" s="428"/>
      <c r="D5" s="428"/>
      <c r="E5" s="428"/>
      <c r="F5" s="428"/>
      <c r="G5" s="50"/>
      <c r="H5" s="51"/>
      <c r="I5" s="52"/>
    </row>
    <row r="6" spans="1:20" s="53" customFormat="1" ht="16.350000000000001" customHeight="1">
      <c r="A6" s="429" t="s">
        <v>55</v>
      </c>
      <c r="B6" s="429"/>
      <c r="C6" s="429"/>
      <c r="D6" s="429"/>
      <c r="E6" s="429"/>
      <c r="F6" s="429"/>
      <c r="G6" s="50"/>
      <c r="H6" s="51"/>
      <c r="I6" s="52"/>
    </row>
    <row r="7" spans="1:20" ht="20.55" customHeight="1">
      <c r="A7" s="54"/>
      <c r="B7" s="49"/>
      <c r="C7" s="49"/>
      <c r="D7" s="49"/>
      <c r="E7" s="49"/>
      <c r="F7" s="55" t="s">
        <v>61</v>
      </c>
      <c r="G7" s="56"/>
      <c r="H7" s="49"/>
      <c r="I7" s="42"/>
      <c r="J7" s="42"/>
    </row>
    <row r="8" spans="1:20" ht="20.55" customHeight="1">
      <c r="A8" s="430" t="s">
        <v>62</v>
      </c>
      <c r="B8" s="430" t="s">
        <v>237</v>
      </c>
      <c r="C8" s="430" t="s">
        <v>56</v>
      </c>
      <c r="D8" s="431" t="s">
        <v>238</v>
      </c>
      <c r="E8" s="433" t="s">
        <v>10</v>
      </c>
      <c r="F8" s="434"/>
      <c r="G8" s="56"/>
      <c r="H8" s="56"/>
    </row>
    <row r="9" spans="1:20" ht="40.65" customHeight="1">
      <c r="A9" s="430"/>
      <c r="B9" s="430"/>
      <c r="C9" s="430"/>
      <c r="D9" s="432"/>
      <c r="E9" s="57" t="s">
        <v>5</v>
      </c>
      <c r="F9" s="57" t="s">
        <v>11</v>
      </c>
      <c r="G9" s="56"/>
      <c r="H9" s="56"/>
    </row>
    <row r="10" spans="1:20" ht="18.600000000000001" customHeight="1">
      <c r="A10" s="58">
        <v>1</v>
      </c>
      <c r="B10" s="58">
        <v>2</v>
      </c>
      <c r="C10" s="58">
        <v>3</v>
      </c>
      <c r="D10" s="58">
        <v>4</v>
      </c>
      <c r="E10" s="59">
        <v>5</v>
      </c>
      <c r="F10" s="59">
        <v>6</v>
      </c>
      <c r="G10" s="49"/>
      <c r="H10" s="49"/>
      <c r="I10" s="42"/>
    </row>
    <row r="11" spans="1:20" ht="24.45" customHeight="1">
      <c r="A11" s="420" t="s">
        <v>239</v>
      </c>
      <c r="B11" s="421"/>
      <c r="C11" s="421"/>
      <c r="D11" s="421"/>
      <c r="E11" s="421"/>
      <c r="F11" s="422"/>
      <c r="G11" s="49"/>
      <c r="H11" s="49"/>
      <c r="I11" s="42"/>
    </row>
    <row r="12" spans="1:20" ht="24.45" customHeight="1">
      <c r="A12" s="60">
        <v>200000</v>
      </c>
      <c r="B12" s="61" t="s">
        <v>240</v>
      </c>
      <c r="C12" s="62">
        <f>C13</f>
        <v>0</v>
      </c>
      <c r="D12" s="62">
        <f t="shared" ref="D12:F12" si="0">D13</f>
        <v>-9981154</v>
      </c>
      <c r="E12" s="62">
        <f t="shared" si="0"/>
        <v>9981154</v>
      </c>
      <c r="F12" s="62">
        <f t="shared" si="0"/>
        <v>9981154</v>
      </c>
      <c r="G12" s="49"/>
      <c r="H12" s="49"/>
      <c r="I12" s="42"/>
    </row>
    <row r="13" spans="1:20" ht="41.55" customHeight="1">
      <c r="A13" s="60">
        <v>208000</v>
      </c>
      <c r="B13" s="61" t="s">
        <v>273</v>
      </c>
      <c r="C13" s="62">
        <f>C14</f>
        <v>0</v>
      </c>
      <c r="D13" s="62">
        <f t="shared" ref="D13:F13" si="1">D14</f>
        <v>-9981154</v>
      </c>
      <c r="E13" s="62">
        <f t="shared" si="1"/>
        <v>9981154</v>
      </c>
      <c r="F13" s="62">
        <f t="shared" si="1"/>
        <v>9981154</v>
      </c>
      <c r="G13" s="49"/>
      <c r="H13" s="49"/>
      <c r="I13" s="42"/>
    </row>
    <row r="14" spans="1:20" s="234" customFormat="1" ht="64.2" customHeight="1">
      <c r="A14" s="236" t="s">
        <v>292</v>
      </c>
      <c r="B14" s="237" t="s">
        <v>293</v>
      </c>
      <c r="C14" s="235">
        <v>0</v>
      </c>
      <c r="D14" s="235">
        <f>-9981154</f>
        <v>-9981154</v>
      </c>
      <c r="E14" s="235">
        <f>-D14</f>
        <v>9981154</v>
      </c>
      <c r="F14" s="235">
        <f>E14</f>
        <v>9981154</v>
      </c>
      <c r="G14" s="233"/>
      <c r="H14" s="233"/>
      <c r="I14" s="233"/>
      <c r="J14" s="233"/>
      <c r="K14" s="233"/>
    </row>
    <row r="15" spans="1:20" s="66" customFormat="1" ht="21.9" customHeight="1">
      <c r="A15" s="67" t="s">
        <v>57</v>
      </c>
      <c r="B15" s="68" t="s">
        <v>241</v>
      </c>
      <c r="C15" s="69">
        <f>C12</f>
        <v>0</v>
      </c>
      <c r="D15" s="69">
        <f>D12</f>
        <v>-9981154</v>
      </c>
      <c r="E15" s="69">
        <f>E12</f>
        <v>9981154</v>
      </c>
      <c r="F15" s="69">
        <f>F12</f>
        <v>9981154</v>
      </c>
      <c r="G15" s="64"/>
      <c r="H15" s="64"/>
      <c r="I15" s="65"/>
    </row>
    <row r="16" spans="1:20" s="66" customFormat="1" ht="21.45" customHeight="1">
      <c r="A16" s="420" t="s">
        <v>242</v>
      </c>
      <c r="B16" s="421"/>
      <c r="C16" s="421"/>
      <c r="D16" s="421"/>
      <c r="E16" s="421"/>
      <c r="F16" s="422"/>
      <c r="G16" s="64"/>
      <c r="H16" s="63"/>
      <c r="I16" s="65"/>
    </row>
    <row r="17" spans="1:18" ht="39.450000000000003" customHeight="1">
      <c r="A17" s="60" t="s">
        <v>274</v>
      </c>
      <c r="B17" s="61" t="s">
        <v>275</v>
      </c>
      <c r="C17" s="62">
        <f>C18</f>
        <v>0</v>
      </c>
      <c r="D17" s="62">
        <f t="shared" ref="D17:F17" si="2">D18</f>
        <v>-9981154</v>
      </c>
      <c r="E17" s="62">
        <f t="shared" si="2"/>
        <v>9981154</v>
      </c>
      <c r="F17" s="62">
        <f t="shared" si="2"/>
        <v>9981154</v>
      </c>
      <c r="G17" s="49"/>
      <c r="H17" s="49"/>
      <c r="I17" s="42"/>
    </row>
    <row r="18" spans="1:18" ht="23.55" customHeight="1">
      <c r="A18" s="60" t="s">
        <v>276</v>
      </c>
      <c r="B18" s="61" t="s">
        <v>277</v>
      </c>
      <c r="C18" s="62">
        <f>C13</f>
        <v>0</v>
      </c>
      <c r="D18" s="62">
        <f t="shared" ref="D18:F18" si="3">D13</f>
        <v>-9981154</v>
      </c>
      <c r="E18" s="62">
        <f t="shared" si="3"/>
        <v>9981154</v>
      </c>
      <c r="F18" s="62">
        <f t="shared" si="3"/>
        <v>9981154</v>
      </c>
      <c r="G18" s="49"/>
      <c r="H18" s="49"/>
      <c r="I18" s="42"/>
    </row>
    <row r="19" spans="1:18" s="238" customFormat="1" ht="59.55" customHeight="1">
      <c r="A19" s="236" t="s">
        <v>294</v>
      </c>
      <c r="B19" s="237" t="s">
        <v>293</v>
      </c>
      <c r="C19" s="235">
        <f>C14</f>
        <v>0</v>
      </c>
      <c r="D19" s="235">
        <f t="shared" ref="D19:F19" si="4">D14</f>
        <v>-9981154</v>
      </c>
      <c r="E19" s="235">
        <f t="shared" si="4"/>
        <v>9981154</v>
      </c>
      <c r="F19" s="235">
        <f t="shared" si="4"/>
        <v>9981154</v>
      </c>
      <c r="G19" s="233"/>
      <c r="H19" s="233"/>
      <c r="I19" s="233"/>
      <c r="J19" s="233"/>
      <c r="K19" s="233"/>
    </row>
    <row r="20" spans="1:18" s="66" customFormat="1" ht="25.2" customHeight="1">
      <c r="A20" s="70" t="s">
        <v>57</v>
      </c>
      <c r="B20" s="71" t="s">
        <v>241</v>
      </c>
      <c r="C20" s="72">
        <f>C15</f>
        <v>0</v>
      </c>
      <c r="D20" s="72">
        <f t="shared" ref="D20:F20" si="5">D15</f>
        <v>-9981154</v>
      </c>
      <c r="E20" s="72">
        <f t="shared" si="5"/>
        <v>9981154</v>
      </c>
      <c r="F20" s="72">
        <f t="shared" si="5"/>
        <v>9981154</v>
      </c>
      <c r="G20" s="63"/>
      <c r="H20" s="64"/>
      <c r="I20" s="65"/>
    </row>
    <row r="21" spans="1:18" ht="16.350000000000001" customHeight="1">
      <c r="A21" s="73"/>
      <c r="B21" s="73"/>
      <c r="C21" s="73"/>
      <c r="D21" s="73"/>
      <c r="E21" s="73"/>
      <c r="F21" s="73"/>
      <c r="G21" s="73"/>
      <c r="H21" s="42"/>
      <c r="I21" s="42"/>
      <c r="J21" s="42"/>
    </row>
    <row r="22" spans="1:18" s="77" customFormat="1" ht="44.4" customHeight="1">
      <c r="A22" s="65" t="s">
        <v>243</v>
      </c>
      <c r="B22" s="65"/>
      <c r="C22" s="65"/>
      <c r="D22" s="65"/>
      <c r="E22" s="65"/>
      <c r="F22" s="65"/>
      <c r="G22" s="423"/>
      <c r="H22" s="424"/>
      <c r="I22" s="424"/>
      <c r="J22" s="424"/>
      <c r="K22" s="424"/>
      <c r="L22" s="424"/>
      <c r="M22" s="424"/>
      <c r="N22" s="424"/>
      <c r="O22" s="424"/>
      <c r="P22" s="74"/>
      <c r="Q22" s="75"/>
      <c r="R22" s="76"/>
    </row>
    <row r="23" spans="1:18" ht="18">
      <c r="A23" s="42"/>
      <c r="B23" s="42"/>
      <c r="C23" s="42"/>
      <c r="D23" s="42"/>
      <c r="E23" s="42"/>
      <c r="F23" s="42"/>
      <c r="G23" s="42"/>
      <c r="H23" s="42"/>
      <c r="I23" s="42"/>
      <c r="J23" s="42"/>
    </row>
    <row r="24" spans="1:18">
      <c r="A24" s="66"/>
    </row>
    <row r="25" spans="1:18" ht="18">
      <c r="A25" s="42"/>
    </row>
  </sheetData>
  <mergeCells count="13">
    <mergeCell ref="A11:F11"/>
    <mergeCell ref="A16:F16"/>
    <mergeCell ref="G22:O22"/>
    <mergeCell ref="C1:F1"/>
    <mergeCell ref="O1:T1"/>
    <mergeCell ref="A4:F4"/>
    <mergeCell ref="A5:F5"/>
    <mergeCell ref="A6:F6"/>
    <mergeCell ref="A8:A9"/>
    <mergeCell ref="B8:B9"/>
    <mergeCell ref="C8:C9"/>
    <mergeCell ref="D8:D9"/>
    <mergeCell ref="E8:F8"/>
  </mergeCells>
  <printOptions horizontalCentered="1"/>
  <pageMargins left="0.78740157480314965" right="0.19685039370078741" top="0.70866141732283472" bottom="0.31496062992125984" header="0.35433070866141736" footer="0.19685039370078741"/>
  <pageSetup paperSize="9"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tabSelected="1" view="pageBreakPreview" topLeftCell="A73" zoomScale="85" zoomScaleNormal="100" zoomScaleSheetLayoutView="85" workbookViewId="0">
      <selection activeCell="A6" sqref="A6:P6"/>
    </sheetView>
  </sheetViews>
  <sheetFormatPr defaultColWidth="8.88671875" defaultRowHeight="14.4"/>
  <cols>
    <col min="1" max="1" width="10.109375" style="38" customWidth="1"/>
    <col min="2" max="2" width="7" style="38" customWidth="1"/>
    <col min="3" max="3" width="6.77734375" style="38" customWidth="1"/>
    <col min="4" max="4" width="29.77734375" style="97" customWidth="1"/>
    <col min="5" max="5" width="16.109375" style="38" customWidth="1"/>
    <col min="6" max="6" width="16.33203125" style="38" customWidth="1"/>
    <col min="7" max="7" width="16.109375" style="38" customWidth="1"/>
    <col min="8" max="8" width="14.88671875" style="38" customWidth="1"/>
    <col min="9" max="9" width="15" style="38" customWidth="1"/>
    <col min="10" max="10" width="15.109375" style="38" customWidth="1"/>
    <col min="11" max="11" width="14.88671875" style="38" customWidth="1"/>
    <col min="12" max="12" width="14" style="38" customWidth="1"/>
    <col min="13" max="13" width="10.33203125" style="38" customWidth="1"/>
    <col min="14" max="14" width="11.88671875" style="38" customWidth="1"/>
    <col min="15" max="15" width="14.88671875" style="38" customWidth="1"/>
    <col min="16" max="16" width="16.109375" style="38" customWidth="1"/>
    <col min="17" max="16384" width="8.88671875" style="38"/>
  </cols>
  <sheetData>
    <row r="1" spans="1:16" ht="14.4" customHeight="1">
      <c r="L1" s="435" t="s">
        <v>551</v>
      </c>
      <c r="M1" s="435"/>
      <c r="N1" s="435"/>
      <c r="O1" s="435"/>
      <c r="P1" s="435"/>
    </row>
    <row r="2" spans="1:16" ht="14.4" customHeight="1">
      <c r="L2" s="435"/>
      <c r="M2" s="435"/>
      <c r="N2" s="435"/>
      <c r="O2" s="435"/>
      <c r="P2" s="435"/>
    </row>
    <row r="3" spans="1:16" ht="34.799999999999997" customHeight="1">
      <c r="L3" s="435"/>
      <c r="M3" s="435"/>
      <c r="N3" s="435"/>
      <c r="O3" s="435"/>
      <c r="P3" s="435"/>
    </row>
    <row r="4" spans="1:16" s="98" customFormat="1" ht="17.399999999999999" customHeight="1">
      <c r="D4" s="99"/>
      <c r="M4" s="436"/>
      <c r="N4" s="436"/>
      <c r="O4" s="436"/>
      <c r="P4" s="436"/>
    </row>
    <row r="5" spans="1:16" ht="5.7" customHeight="1"/>
    <row r="6" spans="1:16" ht="44.4" customHeight="1">
      <c r="A6" s="437" t="s">
        <v>257</v>
      </c>
      <c r="B6" s="437"/>
      <c r="C6" s="437"/>
      <c r="D6" s="437"/>
      <c r="E6" s="437"/>
      <c r="F6" s="437"/>
      <c r="G6" s="437"/>
      <c r="H6" s="437"/>
      <c r="I6" s="437"/>
      <c r="J6" s="437"/>
      <c r="K6" s="437"/>
      <c r="L6" s="437"/>
      <c r="M6" s="437"/>
      <c r="N6" s="437"/>
      <c r="O6" s="437"/>
      <c r="P6" s="437"/>
    </row>
    <row r="7" spans="1:16" ht="5.4" customHeight="1">
      <c r="A7" s="100"/>
      <c r="B7" s="100"/>
      <c r="C7" s="100"/>
      <c r="D7" s="101"/>
      <c r="E7" s="100"/>
      <c r="F7" s="100"/>
      <c r="G7" s="100"/>
      <c r="H7" s="100"/>
      <c r="I7" s="100"/>
      <c r="J7" s="100"/>
      <c r="K7" s="100"/>
      <c r="L7" s="100"/>
      <c r="M7" s="100"/>
      <c r="N7" s="100"/>
      <c r="O7" s="100"/>
      <c r="P7" s="100"/>
    </row>
    <row r="8" spans="1:16" ht="17.7" customHeight="1">
      <c r="A8" s="438" t="s">
        <v>54</v>
      </c>
      <c r="B8" s="438"/>
      <c r="C8" s="438"/>
      <c r="D8" s="438"/>
      <c r="E8" s="438"/>
      <c r="F8" s="438"/>
      <c r="G8" s="438"/>
      <c r="H8" s="438"/>
      <c r="I8" s="438"/>
      <c r="J8" s="438"/>
      <c r="K8" s="438"/>
      <c r="L8" s="438"/>
      <c r="M8" s="438"/>
      <c r="N8" s="438"/>
      <c r="O8" s="438"/>
      <c r="P8" s="438"/>
    </row>
    <row r="9" spans="1:16" ht="14.4" customHeight="1">
      <c r="A9" s="439" t="s">
        <v>55</v>
      </c>
      <c r="B9" s="439"/>
      <c r="C9" s="439"/>
      <c r="D9" s="439"/>
      <c r="E9" s="439"/>
      <c r="F9" s="439"/>
      <c r="G9" s="439"/>
      <c r="H9" s="439"/>
      <c r="I9" s="439"/>
      <c r="J9" s="439"/>
      <c r="K9" s="439"/>
      <c r="L9" s="439"/>
      <c r="M9" s="439"/>
      <c r="N9" s="439"/>
      <c r="O9" s="439"/>
      <c r="P9" s="439"/>
    </row>
    <row r="10" spans="1:16" ht="11.85" customHeight="1">
      <c r="A10" s="405"/>
      <c r="B10" s="405"/>
      <c r="P10" s="102" t="s">
        <v>61</v>
      </c>
    </row>
    <row r="11" spans="1:16" ht="19.95" customHeight="1">
      <c r="A11" s="442" t="s">
        <v>0</v>
      </c>
      <c r="B11" s="443" t="s">
        <v>1</v>
      </c>
      <c r="C11" s="443" t="s">
        <v>2</v>
      </c>
      <c r="D11" s="444" t="s">
        <v>3</v>
      </c>
      <c r="E11" s="440" t="s">
        <v>4</v>
      </c>
      <c r="F11" s="440"/>
      <c r="G11" s="440"/>
      <c r="H11" s="440"/>
      <c r="I11" s="440"/>
      <c r="J11" s="440" t="s">
        <v>10</v>
      </c>
      <c r="K11" s="440"/>
      <c r="L11" s="440"/>
      <c r="M11" s="440"/>
      <c r="N11" s="440"/>
      <c r="O11" s="440"/>
      <c r="P11" s="440" t="s">
        <v>12</v>
      </c>
    </row>
    <row r="12" spans="1:16" ht="17.399999999999999" customHeight="1">
      <c r="A12" s="442"/>
      <c r="B12" s="443"/>
      <c r="C12" s="443"/>
      <c r="D12" s="445"/>
      <c r="E12" s="440" t="s">
        <v>5</v>
      </c>
      <c r="F12" s="440" t="s">
        <v>6</v>
      </c>
      <c r="G12" s="440" t="s">
        <v>7</v>
      </c>
      <c r="H12" s="440"/>
      <c r="I12" s="440" t="s">
        <v>9</v>
      </c>
      <c r="J12" s="440" t="s">
        <v>5</v>
      </c>
      <c r="K12" s="440" t="s">
        <v>98</v>
      </c>
      <c r="L12" s="440" t="s">
        <v>6</v>
      </c>
      <c r="M12" s="440" t="s">
        <v>7</v>
      </c>
      <c r="N12" s="440"/>
      <c r="O12" s="440" t="s">
        <v>99</v>
      </c>
      <c r="P12" s="440"/>
    </row>
    <row r="13" spans="1:16" ht="13.95" customHeight="1">
      <c r="A13" s="442"/>
      <c r="B13" s="443"/>
      <c r="C13" s="443"/>
      <c r="D13" s="445"/>
      <c r="E13" s="440"/>
      <c r="F13" s="440"/>
      <c r="G13" s="440" t="s">
        <v>100</v>
      </c>
      <c r="H13" s="440" t="s">
        <v>8</v>
      </c>
      <c r="I13" s="440"/>
      <c r="J13" s="440"/>
      <c r="K13" s="440"/>
      <c r="L13" s="440"/>
      <c r="M13" s="440" t="s">
        <v>100</v>
      </c>
      <c r="N13" s="441" t="s">
        <v>8</v>
      </c>
      <c r="O13" s="440"/>
      <c r="P13" s="440"/>
    </row>
    <row r="14" spans="1:16" ht="47.1" customHeight="1">
      <c r="A14" s="442"/>
      <c r="B14" s="443"/>
      <c r="C14" s="443"/>
      <c r="D14" s="446"/>
      <c r="E14" s="440"/>
      <c r="F14" s="440"/>
      <c r="G14" s="440"/>
      <c r="H14" s="440"/>
      <c r="I14" s="440"/>
      <c r="J14" s="440"/>
      <c r="K14" s="440"/>
      <c r="L14" s="440"/>
      <c r="M14" s="440"/>
      <c r="N14" s="441"/>
      <c r="O14" s="440"/>
      <c r="P14" s="440"/>
    </row>
    <row r="15" spans="1:16">
      <c r="A15" s="404">
        <v>1</v>
      </c>
      <c r="B15" s="404">
        <v>2</v>
      </c>
      <c r="C15" s="404">
        <v>3</v>
      </c>
      <c r="D15" s="103">
        <v>4</v>
      </c>
      <c r="E15" s="404">
        <v>5</v>
      </c>
      <c r="F15" s="404">
        <v>6</v>
      </c>
      <c r="G15" s="404">
        <v>7</v>
      </c>
      <c r="H15" s="404">
        <v>8</v>
      </c>
      <c r="I15" s="404">
        <v>9</v>
      </c>
      <c r="J15" s="404">
        <v>10</v>
      </c>
      <c r="K15" s="404">
        <v>11</v>
      </c>
      <c r="L15" s="404">
        <v>12</v>
      </c>
      <c r="M15" s="404">
        <v>13</v>
      </c>
      <c r="N15" s="404">
        <v>14</v>
      </c>
      <c r="O15" s="404">
        <v>15</v>
      </c>
      <c r="P15" s="404">
        <v>16</v>
      </c>
    </row>
    <row r="16" spans="1:16" s="35" customFormat="1" ht="15.6">
      <c r="A16" s="30" t="s">
        <v>13</v>
      </c>
      <c r="B16" s="31"/>
      <c r="C16" s="32"/>
      <c r="D16" s="33" t="s">
        <v>14</v>
      </c>
      <c r="E16" s="34">
        <f>E17</f>
        <v>92183019</v>
      </c>
      <c r="F16" s="34">
        <f t="shared" ref="F16:P16" si="0">F17</f>
        <v>74664838</v>
      </c>
      <c r="G16" s="34">
        <f t="shared" si="0"/>
        <v>29450181</v>
      </c>
      <c r="H16" s="34">
        <f t="shared" si="0"/>
        <v>10688146</v>
      </c>
      <c r="I16" s="34">
        <f t="shared" si="0"/>
        <v>17518181</v>
      </c>
      <c r="J16" s="34">
        <f t="shared" si="0"/>
        <v>42616562</v>
      </c>
      <c r="K16" s="34">
        <f t="shared" si="0"/>
        <v>41825262</v>
      </c>
      <c r="L16" s="34">
        <f t="shared" si="0"/>
        <v>291300</v>
      </c>
      <c r="M16" s="34">
        <f t="shared" si="0"/>
        <v>0</v>
      </c>
      <c r="N16" s="34">
        <f t="shared" si="0"/>
        <v>0</v>
      </c>
      <c r="O16" s="34">
        <f t="shared" si="0"/>
        <v>42325262</v>
      </c>
      <c r="P16" s="34">
        <f t="shared" si="0"/>
        <v>134799581</v>
      </c>
    </row>
    <row r="17" spans="1:16" s="35" customFormat="1" ht="15.6">
      <c r="A17" s="30" t="s">
        <v>15</v>
      </c>
      <c r="B17" s="31"/>
      <c r="C17" s="32"/>
      <c r="D17" s="33" t="s">
        <v>14</v>
      </c>
      <c r="E17" s="34">
        <f t="shared" ref="E17:P17" si="1">SUM(E18:E31,E33:E48)</f>
        <v>92183019</v>
      </c>
      <c r="F17" s="34">
        <f t="shared" si="1"/>
        <v>74664838</v>
      </c>
      <c r="G17" s="34">
        <f t="shared" si="1"/>
        <v>29450181</v>
      </c>
      <c r="H17" s="34">
        <f t="shared" si="1"/>
        <v>10688146</v>
      </c>
      <c r="I17" s="34">
        <f t="shared" si="1"/>
        <v>17518181</v>
      </c>
      <c r="J17" s="34">
        <f t="shared" si="1"/>
        <v>42616562</v>
      </c>
      <c r="K17" s="34">
        <f t="shared" si="1"/>
        <v>41825262</v>
      </c>
      <c r="L17" s="34">
        <f t="shared" si="1"/>
        <v>291300</v>
      </c>
      <c r="M17" s="34">
        <f t="shared" si="1"/>
        <v>0</v>
      </c>
      <c r="N17" s="34">
        <f t="shared" si="1"/>
        <v>0</v>
      </c>
      <c r="O17" s="34">
        <f t="shared" si="1"/>
        <v>42325262</v>
      </c>
      <c r="P17" s="34">
        <f t="shared" si="1"/>
        <v>134799581</v>
      </c>
    </row>
    <row r="18" spans="1:16" ht="100.8">
      <c r="A18" s="19" t="s">
        <v>16</v>
      </c>
      <c r="B18" s="19" t="s">
        <v>18</v>
      </c>
      <c r="C18" s="21" t="s">
        <v>17</v>
      </c>
      <c r="D18" s="36" t="s">
        <v>19</v>
      </c>
      <c r="E18" s="1">
        <f>F18+I18</f>
        <v>42616024</v>
      </c>
      <c r="F18" s="1">
        <f>41644449+50000+90000+657550+55000+54025+11500</f>
        <v>42562524</v>
      </c>
      <c r="G18" s="20">
        <v>29163311</v>
      </c>
      <c r="H18" s="20">
        <f>5682228+500000</f>
        <v>6182228</v>
      </c>
      <c r="I18" s="20">
        <f>53500</f>
        <v>53500</v>
      </c>
      <c r="J18" s="37">
        <v>0</v>
      </c>
      <c r="K18" s="20">
        <v>0</v>
      </c>
      <c r="L18" s="20">
        <v>0</v>
      </c>
      <c r="M18" s="20">
        <v>0</v>
      </c>
      <c r="N18" s="20">
        <v>0</v>
      </c>
      <c r="O18" s="20">
        <v>0</v>
      </c>
      <c r="P18" s="1">
        <f t="shared" ref="P18:P48" si="2">E18+J18</f>
        <v>42616024</v>
      </c>
    </row>
    <row r="19" spans="1:16" s="35" customFormat="1" ht="28.8">
      <c r="A19" s="19" t="s">
        <v>101</v>
      </c>
      <c r="B19" s="19" t="s">
        <v>20</v>
      </c>
      <c r="C19" s="21" t="s">
        <v>102</v>
      </c>
      <c r="D19" s="22" t="s">
        <v>103</v>
      </c>
      <c r="E19" s="1">
        <f t="shared" ref="E19:E48" si="3">F19+I19</f>
        <v>288300</v>
      </c>
      <c r="F19" s="1">
        <f>100000+10500+78800+99000</f>
        <v>288300</v>
      </c>
      <c r="G19" s="20">
        <v>0</v>
      </c>
      <c r="H19" s="20">
        <v>0</v>
      </c>
      <c r="I19" s="20">
        <v>0</v>
      </c>
      <c r="J19" s="37">
        <f>O19</f>
        <v>0</v>
      </c>
      <c r="K19" s="20">
        <v>0</v>
      </c>
      <c r="L19" s="20">
        <v>0</v>
      </c>
      <c r="M19" s="20">
        <v>0</v>
      </c>
      <c r="N19" s="20">
        <v>0</v>
      </c>
      <c r="O19" s="20">
        <v>0</v>
      </c>
      <c r="P19" s="1">
        <f t="shared" si="2"/>
        <v>288300</v>
      </c>
    </row>
    <row r="20" spans="1:16" s="35" customFormat="1" ht="28.8">
      <c r="A20" s="19" t="s">
        <v>104</v>
      </c>
      <c r="B20" s="19" t="s">
        <v>105</v>
      </c>
      <c r="C20" s="21" t="s">
        <v>106</v>
      </c>
      <c r="D20" s="22" t="s">
        <v>107</v>
      </c>
      <c r="E20" s="1">
        <f t="shared" si="3"/>
        <v>403730</v>
      </c>
      <c r="F20" s="1">
        <v>403730</v>
      </c>
      <c r="G20" s="1">
        <v>286870</v>
      </c>
      <c r="H20" s="20">
        <v>0</v>
      </c>
      <c r="I20" s="20">
        <v>0</v>
      </c>
      <c r="J20" s="1">
        <f t="shared" ref="J20:J43" si="4">L20+O20</f>
        <v>0</v>
      </c>
      <c r="K20" s="20">
        <v>0</v>
      </c>
      <c r="L20" s="20">
        <v>0</v>
      </c>
      <c r="M20" s="20">
        <v>0</v>
      </c>
      <c r="N20" s="20">
        <v>0</v>
      </c>
      <c r="O20" s="20">
        <v>0</v>
      </c>
      <c r="P20" s="1">
        <f t="shared" si="2"/>
        <v>403730</v>
      </c>
    </row>
    <row r="21" spans="1:16" s="35" customFormat="1" ht="72">
      <c r="A21" s="19" t="s">
        <v>393</v>
      </c>
      <c r="B21" s="19" t="s">
        <v>394</v>
      </c>
      <c r="C21" s="21" t="s">
        <v>108</v>
      </c>
      <c r="D21" s="22" t="s">
        <v>395</v>
      </c>
      <c r="E21" s="1">
        <f t="shared" si="3"/>
        <v>30000</v>
      </c>
      <c r="F21" s="1">
        <v>30000</v>
      </c>
      <c r="G21" s="20">
        <v>0</v>
      </c>
      <c r="H21" s="20">
        <v>0</v>
      </c>
      <c r="I21" s="20">
        <v>0</v>
      </c>
      <c r="J21" s="1">
        <f t="shared" si="4"/>
        <v>0</v>
      </c>
      <c r="K21" s="20">
        <v>0</v>
      </c>
      <c r="L21" s="20">
        <v>0</v>
      </c>
      <c r="M21" s="20">
        <v>0</v>
      </c>
      <c r="N21" s="20">
        <v>0</v>
      </c>
      <c r="O21" s="20">
        <v>0</v>
      </c>
      <c r="P21" s="1">
        <f t="shared" si="2"/>
        <v>30000</v>
      </c>
    </row>
    <row r="22" spans="1:16" s="35" customFormat="1" ht="43.2">
      <c r="A22" s="19" t="s">
        <v>21</v>
      </c>
      <c r="B22" s="19" t="s">
        <v>23</v>
      </c>
      <c r="C22" s="21" t="s">
        <v>22</v>
      </c>
      <c r="D22" s="22" t="s">
        <v>232</v>
      </c>
      <c r="E22" s="1">
        <f t="shared" si="3"/>
        <v>4477000</v>
      </c>
      <c r="F22" s="1">
        <f>3700000+77000+180000+520000</f>
        <v>4477000</v>
      </c>
      <c r="G22" s="20">
        <v>0</v>
      </c>
      <c r="H22" s="20">
        <v>0</v>
      </c>
      <c r="I22" s="20">
        <v>0</v>
      </c>
      <c r="J22" s="1">
        <f t="shared" si="4"/>
        <v>0</v>
      </c>
      <c r="K22" s="20">
        <v>0</v>
      </c>
      <c r="L22" s="20">
        <v>0</v>
      </c>
      <c r="M22" s="20">
        <v>0</v>
      </c>
      <c r="N22" s="20">
        <v>0</v>
      </c>
      <c r="O22" s="20">
        <v>0</v>
      </c>
      <c r="P22" s="1">
        <f t="shared" si="2"/>
        <v>4477000</v>
      </c>
    </row>
    <row r="23" spans="1:16" s="35" customFormat="1" ht="28.8">
      <c r="A23" s="19" t="s">
        <v>69</v>
      </c>
      <c r="B23" s="19" t="s">
        <v>70</v>
      </c>
      <c r="C23" s="21" t="s">
        <v>71</v>
      </c>
      <c r="D23" s="22" t="s">
        <v>72</v>
      </c>
      <c r="E23" s="1">
        <f t="shared" si="3"/>
        <v>1140000</v>
      </c>
      <c r="F23" s="1">
        <f>420000+110000+85000+95000+430000</f>
        <v>1140000</v>
      </c>
      <c r="G23" s="20">
        <v>0</v>
      </c>
      <c r="H23" s="20">
        <v>0</v>
      </c>
      <c r="I23" s="20">
        <v>0</v>
      </c>
      <c r="J23" s="1">
        <f t="shared" si="4"/>
        <v>0</v>
      </c>
      <c r="K23" s="20">
        <v>0</v>
      </c>
      <c r="L23" s="20">
        <v>0</v>
      </c>
      <c r="M23" s="20">
        <v>0</v>
      </c>
      <c r="N23" s="20">
        <v>0</v>
      </c>
      <c r="O23" s="20">
        <v>0</v>
      </c>
      <c r="P23" s="1">
        <f t="shared" si="2"/>
        <v>1140000</v>
      </c>
    </row>
    <row r="24" spans="1:16" s="35" customFormat="1" ht="65.099999999999994" customHeight="1">
      <c r="A24" s="19" t="s">
        <v>109</v>
      </c>
      <c r="B24" s="19" t="s">
        <v>110</v>
      </c>
      <c r="C24" s="21" t="s">
        <v>111</v>
      </c>
      <c r="D24" s="22" t="s">
        <v>112</v>
      </c>
      <c r="E24" s="1">
        <f t="shared" si="3"/>
        <v>680000</v>
      </c>
      <c r="F24" s="1">
        <f>370000+150000+160000</f>
        <v>680000</v>
      </c>
      <c r="G24" s="20">
        <v>0</v>
      </c>
      <c r="H24" s="20">
        <v>0</v>
      </c>
      <c r="I24" s="20">
        <v>0</v>
      </c>
      <c r="J24" s="1">
        <f t="shared" si="4"/>
        <v>0</v>
      </c>
      <c r="K24" s="20">
        <v>0</v>
      </c>
      <c r="L24" s="20">
        <v>0</v>
      </c>
      <c r="M24" s="20">
        <v>0</v>
      </c>
      <c r="N24" s="20">
        <v>0</v>
      </c>
      <c r="O24" s="20">
        <v>0</v>
      </c>
      <c r="P24" s="1">
        <f t="shared" si="2"/>
        <v>680000</v>
      </c>
    </row>
    <row r="25" spans="1:16" ht="43.2">
      <c r="A25" s="104" t="s">
        <v>113</v>
      </c>
      <c r="B25" s="19" t="s">
        <v>211</v>
      </c>
      <c r="C25" s="104" t="s">
        <v>114</v>
      </c>
      <c r="D25" s="36" t="s">
        <v>115</v>
      </c>
      <c r="E25" s="1">
        <f t="shared" si="3"/>
        <v>200000</v>
      </c>
      <c r="F25" s="20">
        <v>200000</v>
      </c>
      <c r="G25" s="20">
        <v>0</v>
      </c>
      <c r="H25" s="20">
        <v>0</v>
      </c>
      <c r="I25" s="20">
        <v>0</v>
      </c>
      <c r="J25" s="1">
        <f t="shared" si="4"/>
        <v>0</v>
      </c>
      <c r="K25" s="20">
        <v>0</v>
      </c>
      <c r="L25" s="20">
        <v>0</v>
      </c>
      <c r="M25" s="20">
        <v>0</v>
      </c>
      <c r="N25" s="20">
        <v>0</v>
      </c>
      <c r="O25" s="20">
        <v>0</v>
      </c>
      <c r="P25" s="1">
        <f t="shared" si="2"/>
        <v>200000</v>
      </c>
    </row>
    <row r="26" spans="1:16" ht="45.3" customHeight="1">
      <c r="A26" s="19" t="s">
        <v>116</v>
      </c>
      <c r="B26" s="19" t="s">
        <v>117</v>
      </c>
      <c r="C26" s="21" t="s">
        <v>24</v>
      </c>
      <c r="D26" s="22" t="s">
        <v>118</v>
      </c>
      <c r="E26" s="1">
        <f t="shared" si="3"/>
        <v>200000</v>
      </c>
      <c r="F26" s="1">
        <v>200000</v>
      </c>
      <c r="G26" s="20">
        <v>0</v>
      </c>
      <c r="H26" s="20">
        <v>0</v>
      </c>
      <c r="I26" s="20">
        <v>0</v>
      </c>
      <c r="J26" s="1">
        <f t="shared" si="4"/>
        <v>0</v>
      </c>
      <c r="K26" s="20">
        <v>0</v>
      </c>
      <c r="L26" s="20">
        <v>0</v>
      </c>
      <c r="M26" s="20">
        <v>0</v>
      </c>
      <c r="N26" s="20">
        <v>0</v>
      </c>
      <c r="O26" s="20">
        <v>0</v>
      </c>
      <c r="P26" s="1">
        <f t="shared" si="2"/>
        <v>200000</v>
      </c>
    </row>
    <row r="27" spans="1:16" s="35" customFormat="1" ht="28.8">
      <c r="A27" s="19" t="s">
        <v>119</v>
      </c>
      <c r="B27" s="19" t="s">
        <v>120</v>
      </c>
      <c r="C27" s="21" t="s">
        <v>24</v>
      </c>
      <c r="D27" s="22" t="s">
        <v>121</v>
      </c>
      <c r="E27" s="1">
        <f t="shared" si="3"/>
        <v>2432303</v>
      </c>
      <c r="F27" s="20">
        <v>0</v>
      </c>
      <c r="G27" s="20">
        <v>0</v>
      </c>
      <c r="H27" s="20">
        <v>0</v>
      </c>
      <c r="I27" s="1">
        <f>2282303+50000+100000</f>
        <v>2432303</v>
      </c>
      <c r="J27" s="1">
        <f t="shared" si="4"/>
        <v>0</v>
      </c>
      <c r="K27" s="20">
        <v>0</v>
      </c>
      <c r="L27" s="20">
        <v>0</v>
      </c>
      <c r="M27" s="20">
        <v>0</v>
      </c>
      <c r="N27" s="20">
        <v>0</v>
      </c>
      <c r="O27" s="20">
        <v>0</v>
      </c>
      <c r="P27" s="1">
        <f t="shared" si="2"/>
        <v>2432303</v>
      </c>
    </row>
    <row r="28" spans="1:16" ht="80.099999999999994" customHeight="1">
      <c r="A28" s="19" t="s">
        <v>122</v>
      </c>
      <c r="B28" s="19" t="s">
        <v>123</v>
      </c>
      <c r="C28" s="21" t="s">
        <v>24</v>
      </c>
      <c r="D28" s="36" t="s">
        <v>124</v>
      </c>
      <c r="E28" s="1">
        <f t="shared" si="3"/>
        <v>5233578</v>
      </c>
      <c r="F28" s="20">
        <f>200000-200000</f>
        <v>0</v>
      </c>
      <c r="G28" s="20">
        <v>0</v>
      </c>
      <c r="H28" s="20">
        <v>0</v>
      </c>
      <c r="I28" s="20">
        <f>50000+905798+2215000+549980+1512800</f>
        <v>5233578</v>
      </c>
      <c r="J28" s="1">
        <f t="shared" si="4"/>
        <v>0</v>
      </c>
      <c r="K28" s="20">
        <v>0</v>
      </c>
      <c r="L28" s="20">
        <v>0</v>
      </c>
      <c r="M28" s="20">
        <v>0</v>
      </c>
      <c r="N28" s="20">
        <v>0</v>
      </c>
      <c r="O28" s="1">
        <v>0</v>
      </c>
      <c r="P28" s="1">
        <f t="shared" si="2"/>
        <v>5233578</v>
      </c>
    </row>
    <row r="29" spans="1:16" s="35" customFormat="1" ht="28.8">
      <c r="A29" s="19" t="s">
        <v>25</v>
      </c>
      <c r="B29" s="19" t="s">
        <v>26</v>
      </c>
      <c r="C29" s="21" t="s">
        <v>24</v>
      </c>
      <c r="D29" s="22" t="s">
        <v>27</v>
      </c>
      <c r="E29" s="1">
        <f t="shared" si="3"/>
        <v>10057107</v>
      </c>
      <c r="F29" s="1">
        <f>6902657+2512250+5000-878800+600000</f>
        <v>9141107</v>
      </c>
      <c r="G29" s="20">
        <v>0</v>
      </c>
      <c r="H29" s="1">
        <f>2414000+2500000-878800</f>
        <v>4035200</v>
      </c>
      <c r="I29" s="1">
        <f>816000+100000</f>
        <v>916000</v>
      </c>
      <c r="J29" s="1">
        <f t="shared" si="4"/>
        <v>0</v>
      </c>
      <c r="K29" s="20">
        <v>0</v>
      </c>
      <c r="L29" s="20">
        <v>0</v>
      </c>
      <c r="M29" s="20">
        <v>0</v>
      </c>
      <c r="N29" s="20">
        <v>0</v>
      </c>
      <c r="O29" s="20">
        <v>0</v>
      </c>
      <c r="P29" s="1">
        <f t="shared" si="2"/>
        <v>10057107</v>
      </c>
    </row>
    <row r="30" spans="1:16" s="35" customFormat="1" ht="209.1" customHeight="1">
      <c r="A30" s="19" t="s">
        <v>125</v>
      </c>
      <c r="B30" s="19" t="s">
        <v>126</v>
      </c>
      <c r="C30" s="21" t="s">
        <v>127</v>
      </c>
      <c r="D30" s="36" t="s">
        <v>128</v>
      </c>
      <c r="E30" s="1">
        <f t="shared" si="3"/>
        <v>1600000</v>
      </c>
      <c r="F30" s="20">
        <v>0</v>
      </c>
      <c r="G30" s="20">
        <v>0</v>
      </c>
      <c r="H30" s="20">
        <v>0</v>
      </c>
      <c r="I30" s="1">
        <f>1200000+200000+90000+110000</f>
        <v>1600000</v>
      </c>
      <c r="J30" s="1">
        <f>L30+O30</f>
        <v>0</v>
      </c>
      <c r="K30" s="20">
        <v>0</v>
      </c>
      <c r="L30" s="20">
        <v>0</v>
      </c>
      <c r="M30" s="20">
        <v>0</v>
      </c>
      <c r="N30" s="20">
        <v>0</v>
      </c>
      <c r="O30" s="20">
        <v>0</v>
      </c>
      <c r="P30" s="1">
        <f>E30+J30</f>
        <v>1600000</v>
      </c>
    </row>
    <row r="31" spans="1:16" s="35" customFormat="1" ht="100.8">
      <c r="A31" s="19" t="s">
        <v>212</v>
      </c>
      <c r="B31" s="19" t="s">
        <v>213</v>
      </c>
      <c r="C31" s="21" t="s">
        <v>127</v>
      </c>
      <c r="D31" s="22" t="s">
        <v>214</v>
      </c>
      <c r="E31" s="1">
        <f t="shared" si="3"/>
        <v>0</v>
      </c>
      <c r="F31" s="1">
        <v>0</v>
      </c>
      <c r="G31" s="20">
        <v>0</v>
      </c>
      <c r="H31" s="20">
        <v>0</v>
      </c>
      <c r="I31" s="20">
        <v>0</v>
      </c>
      <c r="J31" s="1">
        <f t="shared" si="4"/>
        <v>26797262</v>
      </c>
      <c r="K31" s="20">
        <f>O31</f>
        <v>26797262</v>
      </c>
      <c r="L31" s="20">
        <v>0</v>
      </c>
      <c r="M31" s="20">
        <v>0</v>
      </c>
      <c r="N31" s="20">
        <v>0</v>
      </c>
      <c r="O31" s="20">
        <f>23797262+1000000+10000-10000+2000000</f>
        <v>26797262</v>
      </c>
      <c r="P31" s="1">
        <f>E31+J31</f>
        <v>26797262</v>
      </c>
    </row>
    <row r="32" spans="1:16" s="99" customFormat="1" ht="31.2">
      <c r="A32" s="19"/>
      <c r="B32" s="19"/>
      <c r="C32" s="21"/>
      <c r="D32" s="105" t="s">
        <v>149</v>
      </c>
      <c r="E32" s="106">
        <f>F32+I32</f>
        <v>0</v>
      </c>
      <c r="F32" s="106"/>
      <c r="G32" s="106"/>
      <c r="H32" s="106"/>
      <c r="I32" s="107"/>
      <c r="J32" s="106">
        <f>K32+L32</f>
        <v>10284862</v>
      </c>
      <c r="K32" s="106">
        <f>O32</f>
        <v>10284862</v>
      </c>
      <c r="L32" s="106"/>
      <c r="M32" s="106"/>
      <c r="N32" s="106"/>
      <c r="O32" s="106">
        <v>10284862</v>
      </c>
      <c r="P32" s="106">
        <f>E32+J32</f>
        <v>10284862</v>
      </c>
    </row>
    <row r="33" spans="1:16" s="35" customFormat="1" ht="28.8">
      <c r="A33" s="19" t="s">
        <v>73</v>
      </c>
      <c r="B33" s="19" t="s">
        <v>74</v>
      </c>
      <c r="C33" s="21" t="s">
        <v>75</v>
      </c>
      <c r="D33" s="22" t="s">
        <v>76</v>
      </c>
      <c r="E33" s="1">
        <f t="shared" si="3"/>
        <v>1027500</v>
      </c>
      <c r="F33" s="20">
        <f>100000+138500+693000+96000</f>
        <v>1027500</v>
      </c>
      <c r="G33" s="20">
        <v>0</v>
      </c>
      <c r="H33" s="20">
        <v>0</v>
      </c>
      <c r="I33" s="20">
        <v>0</v>
      </c>
      <c r="J33" s="1">
        <f t="shared" si="4"/>
        <v>0</v>
      </c>
      <c r="K33" s="20">
        <v>0</v>
      </c>
      <c r="L33" s="20">
        <v>0</v>
      </c>
      <c r="M33" s="20">
        <v>0</v>
      </c>
      <c r="N33" s="20">
        <v>0</v>
      </c>
      <c r="O33" s="1">
        <v>0</v>
      </c>
      <c r="P33" s="1">
        <f t="shared" si="2"/>
        <v>1027500</v>
      </c>
    </row>
    <row r="34" spans="1:16" ht="43.2">
      <c r="A34" s="239" t="s">
        <v>308</v>
      </c>
      <c r="B34" s="239" t="s">
        <v>307</v>
      </c>
      <c r="C34" s="239" t="s">
        <v>306</v>
      </c>
      <c r="D34" s="36" t="s">
        <v>305</v>
      </c>
      <c r="E34" s="1">
        <f t="shared" si="3"/>
        <v>0</v>
      </c>
      <c r="F34" s="1"/>
      <c r="G34" s="20"/>
      <c r="H34" s="20"/>
      <c r="I34" s="20"/>
      <c r="J34" s="1">
        <f>L34+O34</f>
        <v>518000</v>
      </c>
      <c r="K34" s="20">
        <f>O34</f>
        <v>518000</v>
      </c>
      <c r="L34" s="20"/>
      <c r="M34" s="20"/>
      <c r="N34" s="20"/>
      <c r="O34" s="20">
        <f>318000+200000</f>
        <v>518000</v>
      </c>
      <c r="P34" s="1">
        <f>K34+L34</f>
        <v>518000</v>
      </c>
    </row>
    <row r="35" spans="1:16" s="35" customFormat="1" ht="49.95" customHeight="1">
      <c r="A35" s="19" t="s">
        <v>259</v>
      </c>
      <c r="B35" s="19">
        <v>7367</v>
      </c>
      <c r="C35" s="21" t="s">
        <v>77</v>
      </c>
      <c r="D35" s="36" t="s">
        <v>260</v>
      </c>
      <c r="E35" s="1">
        <f t="shared" si="3"/>
        <v>0</v>
      </c>
      <c r="F35" s="1"/>
      <c r="G35" s="1"/>
      <c r="H35" s="20">
        <v>0</v>
      </c>
      <c r="I35" s="20">
        <v>0</v>
      </c>
      <c r="J35" s="1">
        <f>L35+O35</f>
        <v>500000</v>
      </c>
      <c r="K35" s="20">
        <v>0</v>
      </c>
      <c r="L35" s="20">
        <v>0</v>
      </c>
      <c r="M35" s="20">
        <v>0</v>
      </c>
      <c r="N35" s="20">
        <v>0</v>
      </c>
      <c r="O35" s="20">
        <f>9000000-8500000</f>
        <v>500000</v>
      </c>
      <c r="P35" s="1">
        <f t="shared" si="2"/>
        <v>500000</v>
      </c>
    </row>
    <row r="36" spans="1:16" ht="72">
      <c r="A36" s="19" t="s">
        <v>129</v>
      </c>
      <c r="B36" s="19" t="s">
        <v>130</v>
      </c>
      <c r="C36" s="21" t="s">
        <v>131</v>
      </c>
      <c r="D36" s="36" t="s">
        <v>132</v>
      </c>
      <c r="E36" s="1">
        <f t="shared" si="3"/>
        <v>1142000</v>
      </c>
      <c r="F36" s="20">
        <f>1000000+7000+10000</f>
        <v>1017000</v>
      </c>
      <c r="G36" s="20">
        <v>0</v>
      </c>
      <c r="H36" s="20">
        <v>0</v>
      </c>
      <c r="I36" s="20">
        <f>100000+25000</f>
        <v>125000</v>
      </c>
      <c r="J36" s="1">
        <f t="shared" si="4"/>
        <v>0</v>
      </c>
      <c r="K36" s="20">
        <v>0</v>
      </c>
      <c r="L36" s="20">
        <v>0</v>
      </c>
      <c r="M36" s="20">
        <v>0</v>
      </c>
      <c r="N36" s="20">
        <v>0</v>
      </c>
      <c r="O36" s="1">
        <v>0</v>
      </c>
      <c r="P36" s="1">
        <f t="shared" si="2"/>
        <v>1142000</v>
      </c>
    </row>
    <row r="37" spans="1:16" s="35" customFormat="1" ht="90.15" customHeight="1">
      <c r="A37" s="19" t="s">
        <v>215</v>
      </c>
      <c r="B37" s="19" t="s">
        <v>216</v>
      </c>
      <c r="C37" s="21" t="s">
        <v>131</v>
      </c>
      <c r="D37" s="22" t="s">
        <v>217</v>
      </c>
      <c r="E37" s="1">
        <f t="shared" si="3"/>
        <v>0</v>
      </c>
      <c r="F37" s="20">
        <v>0</v>
      </c>
      <c r="G37" s="20">
        <v>0</v>
      </c>
      <c r="H37" s="20">
        <v>0</v>
      </c>
      <c r="I37" s="20">
        <v>0</v>
      </c>
      <c r="J37" s="1">
        <f t="shared" si="4"/>
        <v>14500000</v>
      </c>
      <c r="K37" s="20">
        <f>O37</f>
        <v>14500000</v>
      </c>
      <c r="L37" s="20">
        <v>0</v>
      </c>
      <c r="M37" s="20">
        <v>0</v>
      </c>
      <c r="N37" s="20">
        <v>0</v>
      </c>
      <c r="O37" s="1">
        <f>6000000+1500000+2000000+1000000+10000-10000+4000000</f>
        <v>14500000</v>
      </c>
      <c r="P37" s="110">
        <f t="shared" si="2"/>
        <v>14500000</v>
      </c>
    </row>
    <row r="38" spans="1:16" ht="28.8">
      <c r="A38" s="239" t="s">
        <v>309</v>
      </c>
      <c r="B38" s="239" t="s">
        <v>310</v>
      </c>
      <c r="C38" s="239" t="s">
        <v>312</v>
      </c>
      <c r="D38" s="36" t="s">
        <v>311</v>
      </c>
      <c r="E38" s="1">
        <f t="shared" si="3"/>
        <v>198000</v>
      </c>
      <c r="F38" s="1">
        <f>25000+118000+4000+5000</f>
        <v>152000</v>
      </c>
      <c r="G38" s="20"/>
      <c r="H38" s="20"/>
      <c r="I38" s="20">
        <f>21000+25000</f>
        <v>46000</v>
      </c>
      <c r="J38" s="37">
        <v>0</v>
      </c>
      <c r="K38" s="20"/>
      <c r="L38" s="20"/>
      <c r="M38" s="20"/>
      <c r="N38" s="20"/>
      <c r="O38" s="20"/>
      <c r="P38" s="1">
        <f t="shared" si="2"/>
        <v>198000</v>
      </c>
    </row>
    <row r="39" spans="1:16" s="348" customFormat="1" ht="43.2">
      <c r="A39" s="228" t="s">
        <v>400</v>
      </c>
      <c r="B39" s="228">
        <v>7650</v>
      </c>
      <c r="C39" s="229" t="s">
        <v>397</v>
      </c>
      <c r="D39" s="294" t="s">
        <v>399</v>
      </c>
      <c r="E39" s="1">
        <f>F39+I39</f>
        <v>0</v>
      </c>
      <c r="F39" s="232">
        <v>0</v>
      </c>
      <c r="G39" s="232">
        <v>0</v>
      </c>
      <c r="H39" s="232">
        <v>0</v>
      </c>
      <c r="I39" s="232">
        <v>0</v>
      </c>
      <c r="J39" s="1">
        <f>K39+L39</f>
        <v>10000</v>
      </c>
      <c r="K39" s="232">
        <f>O39</f>
        <v>10000</v>
      </c>
      <c r="L39" s="232">
        <v>0</v>
      </c>
      <c r="M39" s="232">
        <v>0</v>
      </c>
      <c r="N39" s="232">
        <v>0</v>
      </c>
      <c r="O39" s="20">
        <v>10000</v>
      </c>
      <c r="P39" s="1">
        <f>E39+J39</f>
        <v>10000</v>
      </c>
    </row>
    <row r="40" spans="1:16" ht="43.2">
      <c r="A40" s="239" t="s">
        <v>302</v>
      </c>
      <c r="B40" s="239" t="s">
        <v>303</v>
      </c>
      <c r="C40" s="239" t="s">
        <v>77</v>
      </c>
      <c r="D40" s="36" t="s">
        <v>304</v>
      </c>
      <c r="E40" s="1">
        <f t="shared" si="3"/>
        <v>25941</v>
      </c>
      <c r="F40" s="1">
        <v>25941</v>
      </c>
      <c r="G40" s="20"/>
      <c r="H40" s="20"/>
      <c r="I40" s="20"/>
      <c r="J40" s="37">
        <v>0</v>
      </c>
      <c r="K40" s="20"/>
      <c r="L40" s="20"/>
      <c r="M40" s="20"/>
      <c r="N40" s="20"/>
      <c r="O40" s="20"/>
      <c r="P40" s="1">
        <f t="shared" si="2"/>
        <v>25941</v>
      </c>
    </row>
    <row r="41" spans="1:16" ht="180.9" customHeight="1">
      <c r="A41" s="19" t="s">
        <v>218</v>
      </c>
      <c r="B41" s="19" t="s">
        <v>219</v>
      </c>
      <c r="C41" s="21" t="s">
        <v>77</v>
      </c>
      <c r="D41" s="22" t="s">
        <v>220</v>
      </c>
      <c r="E41" s="1">
        <f t="shared" si="3"/>
        <v>0</v>
      </c>
      <c r="F41" s="1">
        <v>0</v>
      </c>
      <c r="G41" s="20">
        <v>0</v>
      </c>
      <c r="H41" s="20">
        <v>0</v>
      </c>
      <c r="I41" s="20">
        <v>0</v>
      </c>
      <c r="J41" s="1">
        <f t="shared" si="4"/>
        <v>225000</v>
      </c>
      <c r="K41" s="20">
        <v>0</v>
      </c>
      <c r="L41" s="20">
        <f>450000-225000</f>
        <v>225000</v>
      </c>
      <c r="M41" s="20">
        <v>0</v>
      </c>
      <c r="N41" s="20">
        <v>0</v>
      </c>
      <c r="O41" s="20">
        <v>0</v>
      </c>
      <c r="P41" s="1">
        <f t="shared" si="2"/>
        <v>225000</v>
      </c>
    </row>
    <row r="42" spans="1:16" ht="28.8">
      <c r="A42" s="239" t="s">
        <v>296</v>
      </c>
      <c r="B42" s="239" t="s">
        <v>297</v>
      </c>
      <c r="C42" s="239" t="s">
        <v>77</v>
      </c>
      <c r="D42" s="36" t="s">
        <v>298</v>
      </c>
      <c r="E42" s="1">
        <f t="shared" ref="E42" si="5">F42+I42</f>
        <v>2816535</v>
      </c>
      <c r="F42" s="1">
        <f>1416535+1400000</f>
        <v>2816535</v>
      </c>
      <c r="G42" s="20"/>
      <c r="H42" s="20"/>
      <c r="I42" s="20"/>
      <c r="J42" s="37">
        <v>0</v>
      </c>
      <c r="K42" s="20"/>
      <c r="L42" s="20"/>
      <c r="M42" s="20"/>
      <c r="N42" s="20"/>
      <c r="O42" s="20"/>
      <c r="P42" s="1">
        <f t="shared" ref="P42" si="6">E42+J42</f>
        <v>2816535</v>
      </c>
    </row>
    <row r="43" spans="1:16" ht="57.6">
      <c r="A43" s="19" t="s">
        <v>133</v>
      </c>
      <c r="B43" s="19" t="s">
        <v>134</v>
      </c>
      <c r="C43" s="21" t="s">
        <v>135</v>
      </c>
      <c r="D43" s="22" t="s">
        <v>136</v>
      </c>
      <c r="E43" s="1">
        <f t="shared" si="3"/>
        <v>114050</v>
      </c>
      <c r="F43" s="1">
        <f>100000+12480+1570</f>
        <v>114050</v>
      </c>
      <c r="G43" s="20">
        <v>0</v>
      </c>
      <c r="H43" s="20">
        <v>0</v>
      </c>
      <c r="I43" s="20">
        <v>0</v>
      </c>
      <c r="J43" s="1">
        <f t="shared" si="4"/>
        <v>0</v>
      </c>
      <c r="K43" s="20">
        <v>0</v>
      </c>
      <c r="L43" s="20">
        <v>0</v>
      </c>
      <c r="M43" s="20">
        <v>0</v>
      </c>
      <c r="N43" s="20">
        <v>0</v>
      </c>
      <c r="O43" s="20">
        <v>0</v>
      </c>
      <c r="P43" s="1">
        <f t="shared" si="2"/>
        <v>114050</v>
      </c>
    </row>
    <row r="44" spans="1:16" s="35" customFormat="1" ht="28.8">
      <c r="A44" s="19" t="s">
        <v>137</v>
      </c>
      <c r="B44" s="19" t="s">
        <v>138</v>
      </c>
      <c r="C44" s="21" t="s">
        <v>28</v>
      </c>
      <c r="D44" s="22" t="s">
        <v>139</v>
      </c>
      <c r="E44" s="1">
        <f t="shared" si="3"/>
        <v>100000</v>
      </c>
      <c r="F44" s="1">
        <v>100000</v>
      </c>
      <c r="G44" s="20">
        <v>0</v>
      </c>
      <c r="H44" s="20">
        <v>0</v>
      </c>
      <c r="I44" s="20">
        <v>0</v>
      </c>
      <c r="J44" s="1">
        <f>L44+O44</f>
        <v>0</v>
      </c>
      <c r="K44" s="20">
        <v>0</v>
      </c>
      <c r="L44" s="20">
        <v>0</v>
      </c>
      <c r="M44" s="20">
        <v>0</v>
      </c>
      <c r="N44" s="20">
        <v>0</v>
      </c>
      <c r="O44" s="20">
        <v>0</v>
      </c>
      <c r="P44" s="1">
        <f t="shared" si="2"/>
        <v>100000</v>
      </c>
    </row>
    <row r="45" spans="1:16" s="111" customFormat="1" ht="28.8">
      <c r="A45" s="19" t="s">
        <v>58</v>
      </c>
      <c r="B45" s="19" t="s">
        <v>59</v>
      </c>
      <c r="C45" s="21" t="s">
        <v>28</v>
      </c>
      <c r="D45" s="22" t="s">
        <v>60</v>
      </c>
      <c r="E45" s="1">
        <f>F45+I45</f>
        <v>3038951</v>
      </c>
      <c r="F45" s="20">
        <f>605718+108683+100000+200000+55200-87600+132150</f>
        <v>1114151</v>
      </c>
      <c r="G45" s="20">
        <v>0</v>
      </c>
      <c r="H45" s="20">
        <f>405718+65000</f>
        <v>470718</v>
      </c>
      <c r="I45" s="20">
        <f>1100000+150000-55200-270000+1000000</f>
        <v>1924800</v>
      </c>
      <c r="J45" s="1">
        <f>L45+O45</f>
        <v>0</v>
      </c>
      <c r="K45" s="20">
        <v>0</v>
      </c>
      <c r="L45" s="20">
        <v>0</v>
      </c>
      <c r="M45" s="20">
        <v>0</v>
      </c>
      <c r="N45" s="20">
        <v>0</v>
      </c>
      <c r="O45" s="20">
        <v>0</v>
      </c>
      <c r="P45" s="1">
        <f t="shared" si="2"/>
        <v>3038951</v>
      </c>
    </row>
    <row r="46" spans="1:16" s="35" customFormat="1" ht="43.2">
      <c r="A46" s="19" t="s">
        <v>140</v>
      </c>
      <c r="B46" s="19" t="s">
        <v>141</v>
      </c>
      <c r="C46" s="21" t="s">
        <v>142</v>
      </c>
      <c r="D46" s="22" t="s">
        <v>143</v>
      </c>
      <c r="E46" s="1">
        <f t="shared" si="3"/>
        <v>0</v>
      </c>
      <c r="F46" s="20">
        <v>0</v>
      </c>
      <c r="G46" s="20">
        <v>0</v>
      </c>
      <c r="H46" s="20">
        <v>0</v>
      </c>
      <c r="I46" s="20">
        <v>0</v>
      </c>
      <c r="J46" s="1">
        <f>L46+O46</f>
        <v>66300</v>
      </c>
      <c r="K46" s="20">
        <v>0</v>
      </c>
      <c r="L46" s="1">
        <v>66300</v>
      </c>
      <c r="M46" s="20">
        <v>0</v>
      </c>
      <c r="N46" s="20">
        <v>0</v>
      </c>
      <c r="O46" s="20">
        <v>0</v>
      </c>
      <c r="P46" s="1">
        <f t="shared" si="2"/>
        <v>66300</v>
      </c>
    </row>
    <row r="47" spans="1:16" ht="28.8">
      <c r="A47" s="239" t="s">
        <v>301</v>
      </c>
      <c r="B47" s="239">
        <v>8330</v>
      </c>
      <c r="C47" s="239" t="s">
        <v>300</v>
      </c>
      <c r="D47" s="36" t="s">
        <v>299</v>
      </c>
      <c r="E47" s="1">
        <f t="shared" si="3"/>
        <v>25000</v>
      </c>
      <c r="F47" s="1">
        <v>25000</v>
      </c>
      <c r="G47" s="20"/>
      <c r="H47" s="20"/>
      <c r="I47" s="20"/>
      <c r="J47" s="37">
        <v>0</v>
      </c>
      <c r="K47" s="20"/>
      <c r="L47" s="20"/>
      <c r="M47" s="20"/>
      <c r="N47" s="20"/>
      <c r="O47" s="20"/>
      <c r="P47" s="1">
        <f t="shared" si="2"/>
        <v>25000</v>
      </c>
    </row>
    <row r="48" spans="1:16" s="111" customFormat="1" ht="57.6">
      <c r="A48" s="19" t="s">
        <v>261</v>
      </c>
      <c r="B48" s="19" t="s">
        <v>278</v>
      </c>
      <c r="C48" s="21" t="s">
        <v>20</v>
      </c>
      <c r="D48" s="22" t="s">
        <v>262</v>
      </c>
      <c r="E48" s="1">
        <f t="shared" si="3"/>
        <v>14337000</v>
      </c>
      <c r="F48" s="20">
        <f>1400000+1387000+400000+3800000+2163000</f>
        <v>9150000</v>
      </c>
      <c r="G48" s="20">
        <v>0</v>
      </c>
      <c r="H48" s="20">
        <v>0</v>
      </c>
      <c r="I48" s="20">
        <f>1650000+1000000+500000+2000000+1000000-1000000+37000</f>
        <v>5187000</v>
      </c>
      <c r="J48" s="1">
        <f>L48+O48</f>
        <v>0</v>
      </c>
      <c r="K48" s="20">
        <v>0</v>
      </c>
      <c r="L48" s="20">
        <v>0</v>
      </c>
      <c r="M48" s="20">
        <v>0</v>
      </c>
      <c r="N48" s="20">
        <v>0</v>
      </c>
      <c r="O48" s="20">
        <v>0</v>
      </c>
      <c r="P48" s="1">
        <f t="shared" si="2"/>
        <v>14337000</v>
      </c>
    </row>
    <row r="49" spans="1:16" s="35" customFormat="1" ht="43.2">
      <c r="A49" s="31" t="s">
        <v>29</v>
      </c>
      <c r="B49" s="31"/>
      <c r="C49" s="32"/>
      <c r="D49" s="33" t="s">
        <v>30</v>
      </c>
      <c r="E49" s="34">
        <f>E50</f>
        <v>155491169</v>
      </c>
      <c r="F49" s="34">
        <f t="shared" ref="F49:P49" si="7">F50</f>
        <v>153351169</v>
      </c>
      <c r="G49" s="34">
        <f t="shared" si="7"/>
        <v>98978123</v>
      </c>
      <c r="H49" s="34">
        <f t="shared" si="7"/>
        <v>15414160</v>
      </c>
      <c r="I49" s="34">
        <f t="shared" si="7"/>
        <v>2140000</v>
      </c>
      <c r="J49" s="34">
        <f t="shared" si="7"/>
        <v>43219847.299999997</v>
      </c>
      <c r="K49" s="34">
        <f t="shared" si="7"/>
        <v>36366847.299999997</v>
      </c>
      <c r="L49" s="34">
        <f t="shared" si="7"/>
        <v>2038000</v>
      </c>
      <c r="M49" s="34">
        <f t="shared" si="7"/>
        <v>0</v>
      </c>
      <c r="N49" s="34">
        <f t="shared" si="7"/>
        <v>221500</v>
      </c>
      <c r="O49" s="34">
        <f t="shared" si="7"/>
        <v>41181847.299999997</v>
      </c>
      <c r="P49" s="34">
        <f t="shared" si="7"/>
        <v>198711016.30000001</v>
      </c>
    </row>
    <row r="50" spans="1:16" s="35" customFormat="1" ht="43.2">
      <c r="A50" s="30" t="s">
        <v>31</v>
      </c>
      <c r="B50" s="31"/>
      <c r="C50" s="32"/>
      <c r="D50" s="33" t="s">
        <v>30</v>
      </c>
      <c r="E50" s="34">
        <f>SUM(E51:E64,E66:E77)</f>
        <v>155491169</v>
      </c>
      <c r="F50" s="34">
        <f t="shared" ref="F50:O50" si="8">SUM(F51:F64,F66:F77)</f>
        <v>153351169</v>
      </c>
      <c r="G50" s="34">
        <f t="shared" si="8"/>
        <v>98978123</v>
      </c>
      <c r="H50" s="34">
        <f t="shared" si="8"/>
        <v>15414160</v>
      </c>
      <c r="I50" s="34">
        <f t="shared" si="8"/>
        <v>2140000</v>
      </c>
      <c r="J50" s="34">
        <f t="shared" si="8"/>
        <v>43219847.299999997</v>
      </c>
      <c r="K50" s="34">
        <f t="shared" si="8"/>
        <v>36366847.299999997</v>
      </c>
      <c r="L50" s="34">
        <f t="shared" si="8"/>
        <v>2038000</v>
      </c>
      <c r="M50" s="34">
        <f t="shared" si="8"/>
        <v>0</v>
      </c>
      <c r="N50" s="34">
        <f t="shared" si="8"/>
        <v>221500</v>
      </c>
      <c r="O50" s="34">
        <f t="shared" si="8"/>
        <v>41181847.299999997</v>
      </c>
      <c r="P50" s="34">
        <f>SUM(P51:P64,P66:P77)</f>
        <v>198711016.30000001</v>
      </c>
    </row>
    <row r="51" spans="1:16" s="35" customFormat="1" ht="57.6">
      <c r="A51" s="19" t="s">
        <v>144</v>
      </c>
      <c r="B51" s="19" t="s">
        <v>32</v>
      </c>
      <c r="C51" s="21" t="s">
        <v>17</v>
      </c>
      <c r="D51" s="22" t="s">
        <v>33</v>
      </c>
      <c r="E51" s="1">
        <f>F51+I51</f>
        <v>10155434</v>
      </c>
      <c r="F51" s="1">
        <f>9955434+200000</f>
        <v>10155434</v>
      </c>
      <c r="G51" s="1">
        <v>7901207</v>
      </c>
      <c r="H51" s="1">
        <f>122000+130000</f>
        <v>252000</v>
      </c>
      <c r="I51" s="20">
        <v>0</v>
      </c>
      <c r="J51" s="1">
        <f>L51+O51</f>
        <v>0</v>
      </c>
      <c r="K51" s="20">
        <v>0</v>
      </c>
      <c r="L51" s="20">
        <v>0</v>
      </c>
      <c r="M51" s="20">
        <v>0</v>
      </c>
      <c r="N51" s="20">
        <v>0</v>
      </c>
      <c r="O51" s="20">
        <v>0</v>
      </c>
      <c r="P51" s="1">
        <f t="shared" ref="P51:P72" si="9">E51+J51</f>
        <v>10155434</v>
      </c>
    </row>
    <row r="52" spans="1:16" s="35" customFormat="1" ht="15.6">
      <c r="A52" s="19" t="s">
        <v>145</v>
      </c>
      <c r="B52" s="19" t="s">
        <v>146</v>
      </c>
      <c r="C52" s="21" t="s">
        <v>147</v>
      </c>
      <c r="D52" s="22" t="s">
        <v>148</v>
      </c>
      <c r="E52" s="1">
        <f t="shared" ref="E52:E72" si="10">F52+I52</f>
        <v>36325360</v>
      </c>
      <c r="F52" s="1">
        <f>25402800+8349560+115000+708000-280000</f>
        <v>34295360</v>
      </c>
      <c r="G52" s="1">
        <f>15560740+6839800</f>
        <v>22400540</v>
      </c>
      <c r="H52" s="1">
        <f>3763200+400000-557920</f>
        <v>3605280</v>
      </c>
      <c r="I52" s="20">
        <f>300000+1500000+230000</f>
        <v>2030000</v>
      </c>
      <c r="J52" s="1">
        <f t="shared" ref="J52:J72" si="11">L52+O52</f>
        <v>1137500</v>
      </c>
      <c r="K52" s="20">
        <v>0</v>
      </c>
      <c r="L52" s="1">
        <v>1137500</v>
      </c>
      <c r="M52" s="20">
        <v>0</v>
      </c>
      <c r="N52" s="20">
        <v>0</v>
      </c>
      <c r="O52" s="20">
        <v>0</v>
      </c>
      <c r="P52" s="1">
        <f t="shared" si="9"/>
        <v>37462860</v>
      </c>
    </row>
    <row r="53" spans="1:16" s="35" customFormat="1" ht="60.3" customHeight="1">
      <c r="A53" s="19" t="s">
        <v>34</v>
      </c>
      <c r="B53" s="19" t="s">
        <v>36</v>
      </c>
      <c r="C53" s="21" t="s">
        <v>35</v>
      </c>
      <c r="D53" s="22" t="s">
        <v>37</v>
      </c>
      <c r="E53" s="1">
        <f t="shared" si="10"/>
        <v>43822674</v>
      </c>
      <c r="F53" s="1">
        <f>27967155+14138300+200000+1284000+55035+118184</f>
        <v>43762674</v>
      </c>
      <c r="G53" s="1">
        <f>13089555+11589560</f>
        <v>24679115</v>
      </c>
      <c r="H53" s="1">
        <f>8844900+526000-280000</f>
        <v>9090900</v>
      </c>
      <c r="I53" s="20">
        <f>1000000+60000-1000000</f>
        <v>60000</v>
      </c>
      <c r="J53" s="1">
        <f t="shared" si="11"/>
        <v>559000</v>
      </c>
      <c r="K53" s="20">
        <f>O53</f>
        <v>0</v>
      </c>
      <c r="L53" s="1">
        <v>559000</v>
      </c>
      <c r="M53" s="20">
        <v>0</v>
      </c>
      <c r="N53" s="20">
        <v>0</v>
      </c>
      <c r="O53" s="20">
        <v>0</v>
      </c>
      <c r="P53" s="1">
        <f>E53+J53</f>
        <v>44381674</v>
      </c>
    </row>
    <row r="54" spans="1:16" s="35" customFormat="1" ht="60.75" customHeight="1">
      <c r="A54" s="19" t="s">
        <v>150</v>
      </c>
      <c r="B54" s="19" t="s">
        <v>151</v>
      </c>
      <c r="C54" s="21" t="s">
        <v>35</v>
      </c>
      <c r="D54" s="22" t="s">
        <v>152</v>
      </c>
      <c r="E54" s="1">
        <f t="shared" si="10"/>
        <v>29198400</v>
      </c>
      <c r="F54" s="1">
        <v>29198400</v>
      </c>
      <c r="G54" s="1">
        <v>23933120</v>
      </c>
      <c r="H54" s="20"/>
      <c r="I54" s="20">
        <v>0</v>
      </c>
      <c r="J54" s="1">
        <f>L54+O54</f>
        <v>0</v>
      </c>
      <c r="K54" s="20">
        <f t="shared" ref="K54" si="12">O54</f>
        <v>0</v>
      </c>
      <c r="L54" s="20">
        <v>0</v>
      </c>
      <c r="M54" s="20">
        <v>0</v>
      </c>
      <c r="N54" s="20">
        <v>0</v>
      </c>
      <c r="O54" s="20">
        <v>0</v>
      </c>
      <c r="P54" s="1">
        <f t="shared" ref="P54" si="13">E54+J54</f>
        <v>29198400</v>
      </c>
    </row>
    <row r="55" spans="1:16" s="35" customFormat="1" ht="36.450000000000003" customHeight="1">
      <c r="A55" s="19" t="s">
        <v>153</v>
      </c>
      <c r="B55" s="19" t="s">
        <v>154</v>
      </c>
      <c r="C55" s="21" t="s">
        <v>155</v>
      </c>
      <c r="D55" s="22" t="s">
        <v>156</v>
      </c>
      <c r="E55" s="1">
        <f t="shared" si="10"/>
        <v>10420074</v>
      </c>
      <c r="F55" s="1">
        <f>8168814+2101260+150000</f>
        <v>10420074</v>
      </c>
      <c r="G55" s="1">
        <f>6333864+1725620</f>
        <v>8059484</v>
      </c>
      <c r="H55" s="20">
        <f>435000+120000</f>
        <v>555000</v>
      </c>
      <c r="I55" s="20">
        <v>0</v>
      </c>
      <c r="J55" s="1">
        <f t="shared" si="11"/>
        <v>341500</v>
      </c>
      <c r="K55" s="20">
        <v>0</v>
      </c>
      <c r="L55" s="1">
        <v>341500</v>
      </c>
      <c r="M55" s="20">
        <v>0</v>
      </c>
      <c r="N55" s="1">
        <v>221500</v>
      </c>
      <c r="O55" s="20">
        <v>0</v>
      </c>
      <c r="P55" s="1">
        <f t="shared" si="9"/>
        <v>10761574</v>
      </c>
    </row>
    <row r="56" spans="1:16" s="35" customFormat="1" ht="28.8">
      <c r="A56" s="19" t="s">
        <v>157</v>
      </c>
      <c r="B56" s="19" t="s">
        <v>158</v>
      </c>
      <c r="C56" s="21" t="s">
        <v>159</v>
      </c>
      <c r="D56" s="22" t="s">
        <v>160</v>
      </c>
      <c r="E56" s="1">
        <f t="shared" si="10"/>
        <v>1566290</v>
      </c>
      <c r="F56" s="1">
        <f>1495430+9050+1810+60000</f>
        <v>1566290</v>
      </c>
      <c r="G56" s="20">
        <v>0</v>
      </c>
      <c r="H56" s="20">
        <v>0</v>
      </c>
      <c r="I56" s="20">
        <v>0</v>
      </c>
      <c r="J56" s="1">
        <f t="shared" ref="J56:J64" si="14">L56+O56</f>
        <v>0</v>
      </c>
      <c r="K56" s="20">
        <v>0</v>
      </c>
      <c r="L56" s="20">
        <v>0</v>
      </c>
      <c r="M56" s="20">
        <v>0</v>
      </c>
      <c r="N56" s="20">
        <v>0</v>
      </c>
      <c r="O56" s="20">
        <v>0</v>
      </c>
      <c r="P56" s="1">
        <f t="shared" si="9"/>
        <v>1566290</v>
      </c>
    </row>
    <row r="57" spans="1:16" s="35" customFormat="1" ht="57.6">
      <c r="A57" s="19" t="s">
        <v>161</v>
      </c>
      <c r="B57" s="19" t="s">
        <v>162</v>
      </c>
      <c r="C57" s="21" t="s">
        <v>159</v>
      </c>
      <c r="D57" s="22" t="s">
        <v>163</v>
      </c>
      <c r="E57" s="1">
        <f t="shared" si="10"/>
        <v>45000</v>
      </c>
      <c r="F57" s="1">
        <f>40000+5000</f>
        <v>45000</v>
      </c>
      <c r="G57" s="20">
        <v>0</v>
      </c>
      <c r="H57" s="20">
        <v>0</v>
      </c>
      <c r="I57" s="20">
        <v>0</v>
      </c>
      <c r="J57" s="1">
        <f t="shared" si="14"/>
        <v>0</v>
      </c>
      <c r="K57" s="20">
        <v>0</v>
      </c>
      <c r="L57" s="20">
        <v>0</v>
      </c>
      <c r="M57" s="20">
        <v>0</v>
      </c>
      <c r="N57" s="20">
        <v>0</v>
      </c>
      <c r="O57" s="20">
        <v>0</v>
      </c>
      <c r="P57" s="1">
        <f t="shared" si="9"/>
        <v>45000</v>
      </c>
    </row>
    <row r="58" spans="1:16" s="35" customFormat="1" ht="58.8" customHeight="1">
      <c r="A58" s="19" t="s">
        <v>164</v>
      </c>
      <c r="B58" s="19" t="s">
        <v>165</v>
      </c>
      <c r="C58" s="21" t="s">
        <v>159</v>
      </c>
      <c r="D58" s="22" t="s">
        <v>166</v>
      </c>
      <c r="E58" s="1">
        <f t="shared" si="10"/>
        <v>1288400</v>
      </c>
      <c r="F58" s="1">
        <v>1288400</v>
      </c>
      <c r="G58" s="20">
        <v>1056065</v>
      </c>
      <c r="H58" s="20"/>
      <c r="I58" s="20">
        <v>0</v>
      </c>
      <c r="J58" s="1">
        <f t="shared" si="14"/>
        <v>0</v>
      </c>
      <c r="K58" s="20">
        <f t="shared" ref="K58:K61" si="15">O58</f>
        <v>0</v>
      </c>
      <c r="L58" s="20">
        <v>0</v>
      </c>
      <c r="M58" s="20">
        <v>0</v>
      </c>
      <c r="N58" s="20">
        <v>0</v>
      </c>
      <c r="O58" s="20">
        <v>0</v>
      </c>
      <c r="P58" s="1">
        <f t="shared" si="9"/>
        <v>1288400</v>
      </c>
    </row>
    <row r="59" spans="1:16" s="35" customFormat="1" ht="129.6">
      <c r="A59" s="19" t="s">
        <v>403</v>
      </c>
      <c r="B59" s="19">
        <v>1183</v>
      </c>
      <c r="C59" s="21" t="s">
        <v>159</v>
      </c>
      <c r="D59" s="22" t="s">
        <v>404</v>
      </c>
      <c r="E59" s="1">
        <f>F59+I59</f>
        <v>0</v>
      </c>
      <c r="F59" s="20">
        <v>0</v>
      </c>
      <c r="G59" s="20">
        <v>0</v>
      </c>
      <c r="H59" s="20">
        <v>0</v>
      </c>
      <c r="I59" s="20">
        <v>0</v>
      </c>
      <c r="J59" s="1">
        <f t="shared" si="14"/>
        <v>228600</v>
      </c>
      <c r="K59" s="20">
        <f>O59</f>
        <v>228600</v>
      </c>
      <c r="L59" s="20">
        <v>0</v>
      </c>
      <c r="M59" s="20">
        <v>0</v>
      </c>
      <c r="N59" s="20">
        <v>0</v>
      </c>
      <c r="O59" s="20">
        <f>202200+26400</f>
        <v>228600</v>
      </c>
      <c r="P59" s="1">
        <f>E59+J59</f>
        <v>228600</v>
      </c>
    </row>
    <row r="60" spans="1:16" s="227" customFormat="1" ht="129.6">
      <c r="A60" s="228" t="s">
        <v>418</v>
      </c>
      <c r="B60" s="228">
        <v>1184</v>
      </c>
      <c r="C60" s="229" t="s">
        <v>159</v>
      </c>
      <c r="D60" s="230" t="s">
        <v>419</v>
      </c>
      <c r="E60" s="231">
        <f t="shared" ref="E60" si="16">F60+I60</f>
        <v>0</v>
      </c>
      <c r="F60" s="232">
        <v>0</v>
      </c>
      <c r="G60" s="232">
        <v>0</v>
      </c>
      <c r="H60" s="232">
        <v>0</v>
      </c>
      <c r="I60" s="232">
        <v>0</v>
      </c>
      <c r="J60" s="231">
        <f t="shared" si="14"/>
        <v>533400</v>
      </c>
      <c r="K60" s="232">
        <f>O60</f>
        <v>533400</v>
      </c>
      <c r="L60" s="232">
        <v>0</v>
      </c>
      <c r="M60" s="232">
        <v>0</v>
      </c>
      <c r="N60" s="232">
        <v>0</v>
      </c>
      <c r="O60" s="232">
        <f>471700+61700</f>
        <v>533400</v>
      </c>
      <c r="P60" s="231">
        <f t="shared" ref="P60" si="17">E60+J60</f>
        <v>533400</v>
      </c>
    </row>
    <row r="61" spans="1:16" s="227" customFormat="1" ht="144">
      <c r="A61" s="228" t="s">
        <v>290</v>
      </c>
      <c r="B61" s="228" t="s">
        <v>291</v>
      </c>
      <c r="C61" s="229" t="s">
        <v>159</v>
      </c>
      <c r="D61" s="230" t="s">
        <v>325</v>
      </c>
      <c r="E61" s="231">
        <f t="shared" si="10"/>
        <v>49800</v>
      </c>
      <c r="F61" s="231">
        <f>40820+8980</f>
        <v>49800</v>
      </c>
      <c r="G61" s="1">
        <v>40820</v>
      </c>
      <c r="H61" s="232">
        <v>0</v>
      </c>
      <c r="I61" s="232">
        <v>0</v>
      </c>
      <c r="J61" s="231">
        <f t="shared" si="14"/>
        <v>0</v>
      </c>
      <c r="K61" s="232">
        <f t="shared" si="15"/>
        <v>0</v>
      </c>
      <c r="L61" s="232">
        <v>0</v>
      </c>
      <c r="M61" s="232">
        <v>0</v>
      </c>
      <c r="N61" s="232">
        <v>0</v>
      </c>
      <c r="O61" s="232">
        <v>0</v>
      </c>
      <c r="P61" s="231">
        <f t="shared" si="9"/>
        <v>49800</v>
      </c>
    </row>
    <row r="62" spans="1:16" s="35" customFormat="1" ht="132.75" customHeight="1">
      <c r="A62" s="19" t="s">
        <v>461</v>
      </c>
      <c r="B62" s="19">
        <v>1275</v>
      </c>
      <c r="C62" s="21" t="s">
        <v>159</v>
      </c>
      <c r="D62" s="22" t="s">
        <v>462</v>
      </c>
      <c r="E62" s="1">
        <f>F62+I62</f>
        <v>0</v>
      </c>
      <c r="F62" s="20">
        <v>0</v>
      </c>
      <c r="G62" s="20">
        <v>0</v>
      </c>
      <c r="H62" s="20">
        <v>0</v>
      </c>
      <c r="I62" s="20">
        <v>0</v>
      </c>
      <c r="J62" s="1">
        <f>L62+O62</f>
        <v>500000</v>
      </c>
      <c r="K62" s="20">
        <f>O62</f>
        <v>500000</v>
      </c>
      <c r="L62" s="20">
        <v>0</v>
      </c>
      <c r="M62" s="20">
        <v>0</v>
      </c>
      <c r="N62" s="20">
        <v>0</v>
      </c>
      <c r="O62" s="20">
        <v>500000</v>
      </c>
      <c r="P62" s="1">
        <f>E62+J62</f>
        <v>500000</v>
      </c>
    </row>
    <row r="63" spans="1:16" s="227" customFormat="1" ht="115.2">
      <c r="A63" s="228" t="s">
        <v>460</v>
      </c>
      <c r="B63" s="228">
        <v>1276</v>
      </c>
      <c r="C63" s="229" t="s">
        <v>159</v>
      </c>
      <c r="D63" s="230" t="s">
        <v>459</v>
      </c>
      <c r="E63" s="231">
        <f t="shared" ref="E63" si="18">F63+I63</f>
        <v>0</v>
      </c>
      <c r="F63" s="232">
        <v>0</v>
      </c>
      <c r="G63" s="232">
        <v>0</v>
      </c>
      <c r="H63" s="232">
        <v>0</v>
      </c>
      <c r="I63" s="232">
        <v>0</v>
      </c>
      <c r="J63" s="231">
        <f>L63+O63</f>
        <v>4500000</v>
      </c>
      <c r="K63" s="20">
        <v>0</v>
      </c>
      <c r="L63" s="232">
        <v>0</v>
      </c>
      <c r="M63" s="232">
        <v>0</v>
      </c>
      <c r="N63" s="232">
        <v>0</v>
      </c>
      <c r="O63" s="232">
        <v>4500000</v>
      </c>
      <c r="P63" s="231">
        <f t="shared" ref="P63" si="19">E63+J63</f>
        <v>4500000</v>
      </c>
    </row>
    <row r="64" spans="1:16" s="35" customFormat="1" ht="86.4">
      <c r="A64" s="19" t="s">
        <v>236</v>
      </c>
      <c r="B64" s="19" t="s">
        <v>235</v>
      </c>
      <c r="C64" s="21" t="s">
        <v>159</v>
      </c>
      <c r="D64" s="36" t="s">
        <v>234</v>
      </c>
      <c r="E64" s="1">
        <f>F64+I64</f>
        <v>0</v>
      </c>
      <c r="F64" s="20"/>
      <c r="G64" s="20">
        <v>0</v>
      </c>
      <c r="H64" s="20">
        <v>0</v>
      </c>
      <c r="I64" s="20">
        <v>0</v>
      </c>
      <c r="J64" s="1">
        <f t="shared" si="14"/>
        <v>22304847.300000001</v>
      </c>
      <c r="K64" s="20">
        <f>O64</f>
        <v>22304847.300000001</v>
      </c>
      <c r="L64" s="20">
        <v>0</v>
      </c>
      <c r="M64" s="20">
        <v>0</v>
      </c>
      <c r="N64" s="20">
        <v>0</v>
      </c>
      <c r="O64" s="20">
        <f>16944112+967681.3+1000000+3393054</f>
        <v>22304847.300000001</v>
      </c>
      <c r="P64" s="1">
        <f>E64+J64</f>
        <v>22304847.300000001</v>
      </c>
    </row>
    <row r="65" spans="1:16" s="35" customFormat="1" ht="31.2">
      <c r="A65" s="19"/>
      <c r="B65" s="19"/>
      <c r="C65" s="21"/>
      <c r="D65" s="105" t="s">
        <v>149</v>
      </c>
      <c r="E65" s="1">
        <f>F65+I65</f>
        <v>0</v>
      </c>
      <c r="F65" s="20">
        <f t="shared" ref="F65" si="20">F64</f>
        <v>0</v>
      </c>
      <c r="G65" s="20">
        <f t="shared" ref="G65" si="21">G64</f>
        <v>0</v>
      </c>
      <c r="H65" s="20">
        <f t="shared" ref="H65" si="22">H64</f>
        <v>0</v>
      </c>
      <c r="I65" s="20">
        <f t="shared" ref="I65" si="23">I64</f>
        <v>0</v>
      </c>
      <c r="J65" s="20">
        <f>K65+L65</f>
        <v>17911793.300000001</v>
      </c>
      <c r="K65" s="20">
        <f>O65</f>
        <v>17911793.300000001</v>
      </c>
      <c r="L65" s="20">
        <f t="shared" ref="L65:N65" si="24">L64</f>
        <v>0</v>
      </c>
      <c r="M65" s="20">
        <f t="shared" si="24"/>
        <v>0</v>
      </c>
      <c r="N65" s="20">
        <f t="shared" si="24"/>
        <v>0</v>
      </c>
      <c r="O65" s="20">
        <f>17911793.3</f>
        <v>17911793.300000001</v>
      </c>
      <c r="P65" s="1">
        <f t="shared" si="9"/>
        <v>17911793.300000001</v>
      </c>
    </row>
    <row r="66" spans="1:16" s="35" customFormat="1" ht="80.099999999999994" customHeight="1">
      <c r="A66" s="19" t="s">
        <v>206</v>
      </c>
      <c r="B66" s="19">
        <v>1702</v>
      </c>
      <c r="C66" s="21" t="s">
        <v>35</v>
      </c>
      <c r="D66" s="22" t="s">
        <v>207</v>
      </c>
      <c r="E66" s="1">
        <f t="shared" si="10"/>
        <v>1522500</v>
      </c>
      <c r="F66" s="1">
        <v>1522500</v>
      </c>
      <c r="G66" s="20">
        <v>0</v>
      </c>
      <c r="H66" s="20">
        <v>0</v>
      </c>
      <c r="I66" s="20">
        <v>0</v>
      </c>
      <c r="J66" s="1">
        <f t="shared" ref="J66" si="25">L66+O66</f>
        <v>0</v>
      </c>
      <c r="K66" s="20">
        <f>O66</f>
        <v>0</v>
      </c>
      <c r="L66" s="20">
        <v>0</v>
      </c>
      <c r="M66" s="20">
        <v>0</v>
      </c>
      <c r="N66" s="20">
        <v>0</v>
      </c>
      <c r="O66" s="20">
        <v>0</v>
      </c>
      <c r="P66" s="1">
        <f t="shared" si="9"/>
        <v>1522500</v>
      </c>
    </row>
    <row r="67" spans="1:16" s="35" customFormat="1" ht="90.15" customHeight="1">
      <c r="A67" s="19" t="s">
        <v>230</v>
      </c>
      <c r="B67" s="19">
        <v>1600</v>
      </c>
      <c r="C67" s="21" t="s">
        <v>159</v>
      </c>
      <c r="D67" s="22" t="s">
        <v>231</v>
      </c>
      <c r="E67" s="1">
        <f t="shared" ref="E67" si="26">F67+I67</f>
        <v>3239200</v>
      </c>
      <c r="F67" s="1">
        <v>3239200</v>
      </c>
      <c r="G67" s="20">
        <v>2655080</v>
      </c>
      <c r="H67" s="20">
        <v>0</v>
      </c>
      <c r="I67" s="20">
        <v>0</v>
      </c>
      <c r="J67" s="1">
        <f t="shared" ref="J67" si="27">L67+O67</f>
        <v>0</v>
      </c>
      <c r="K67" s="20">
        <f>O67</f>
        <v>0</v>
      </c>
      <c r="L67" s="20">
        <v>0</v>
      </c>
      <c r="M67" s="20">
        <v>0</v>
      </c>
      <c r="N67" s="20">
        <v>0</v>
      </c>
      <c r="O67" s="20">
        <v>0</v>
      </c>
      <c r="P67" s="1">
        <f t="shared" ref="P67" si="28">E67+J67</f>
        <v>3239200</v>
      </c>
    </row>
    <row r="68" spans="1:16" s="35" customFormat="1" ht="28.8">
      <c r="A68" s="19" t="s">
        <v>167</v>
      </c>
      <c r="B68" s="19" t="s">
        <v>168</v>
      </c>
      <c r="C68" s="21" t="s">
        <v>169</v>
      </c>
      <c r="D68" s="22" t="s">
        <v>170</v>
      </c>
      <c r="E68" s="1">
        <f t="shared" si="10"/>
        <v>2388418</v>
      </c>
      <c r="F68" s="1">
        <f>1832918-46300+551800+50000</f>
        <v>2388418</v>
      </c>
      <c r="G68" s="1">
        <f>1252823-38000+452300</f>
        <v>1667123</v>
      </c>
      <c r="H68" s="1">
        <f>252000+50000</f>
        <v>302000</v>
      </c>
      <c r="I68" s="20">
        <v>0</v>
      </c>
      <c r="J68" s="1">
        <f t="shared" si="11"/>
        <v>0</v>
      </c>
      <c r="K68" s="20">
        <v>0</v>
      </c>
      <c r="L68" s="20">
        <v>0</v>
      </c>
      <c r="M68" s="20">
        <v>0</v>
      </c>
      <c r="N68" s="20">
        <v>0</v>
      </c>
      <c r="O68" s="20">
        <v>0</v>
      </c>
      <c r="P68" s="1">
        <f t="shared" si="9"/>
        <v>2388418</v>
      </c>
    </row>
    <row r="69" spans="1:16" s="35" customFormat="1" ht="28.8">
      <c r="A69" s="19" t="s">
        <v>171</v>
      </c>
      <c r="B69" s="19" t="s">
        <v>172</v>
      </c>
      <c r="C69" s="21" t="s">
        <v>169</v>
      </c>
      <c r="D69" s="22" t="s">
        <v>173</v>
      </c>
      <c r="E69" s="1">
        <f t="shared" si="10"/>
        <v>1101860</v>
      </c>
      <c r="F69" s="1">
        <f>688560+263300+150000</f>
        <v>1101860</v>
      </c>
      <c r="G69" s="1">
        <f>401968+215800</f>
        <v>617768</v>
      </c>
      <c r="H69" s="1">
        <f>145160+100000</f>
        <v>245160</v>
      </c>
      <c r="I69" s="20">
        <v>0</v>
      </c>
      <c r="J69" s="1">
        <f t="shared" si="11"/>
        <v>0</v>
      </c>
      <c r="K69" s="20">
        <v>0</v>
      </c>
      <c r="L69" s="20">
        <v>0</v>
      </c>
      <c r="M69" s="20">
        <v>0</v>
      </c>
      <c r="N69" s="20">
        <v>0</v>
      </c>
      <c r="O69" s="20">
        <v>0</v>
      </c>
      <c r="P69" s="1">
        <f t="shared" si="9"/>
        <v>1101860</v>
      </c>
    </row>
    <row r="70" spans="1:16" s="35" customFormat="1" ht="57.6">
      <c r="A70" s="19" t="s">
        <v>38</v>
      </c>
      <c r="B70" s="19" t="s">
        <v>40</v>
      </c>
      <c r="C70" s="21" t="s">
        <v>39</v>
      </c>
      <c r="D70" s="22" t="s">
        <v>41</v>
      </c>
      <c r="E70" s="1">
        <f t="shared" si="10"/>
        <v>4551154</v>
      </c>
      <c r="F70" s="1">
        <f>3186034+46300+1202820+100000+16000</f>
        <v>4551154</v>
      </c>
      <c r="G70" s="1">
        <f>1897148-31400+985920</f>
        <v>2851668</v>
      </c>
      <c r="H70" s="1">
        <f>787500+100000</f>
        <v>887500</v>
      </c>
      <c r="I70" s="20">
        <v>0</v>
      </c>
      <c r="J70" s="1">
        <f t="shared" si="11"/>
        <v>0</v>
      </c>
      <c r="K70" s="20">
        <v>0</v>
      </c>
      <c r="L70" s="20">
        <v>0</v>
      </c>
      <c r="M70" s="20">
        <v>0</v>
      </c>
      <c r="N70" s="20">
        <v>0</v>
      </c>
      <c r="O70" s="20">
        <v>0</v>
      </c>
      <c r="P70" s="1">
        <f t="shared" si="9"/>
        <v>4551154</v>
      </c>
    </row>
    <row r="71" spans="1:16" s="35" customFormat="1" ht="86.4">
      <c r="A71" s="239" t="s">
        <v>436</v>
      </c>
      <c r="B71" s="239" t="s">
        <v>435</v>
      </c>
      <c r="C71" s="239" t="s">
        <v>71</v>
      </c>
      <c r="D71" s="22" t="s">
        <v>437</v>
      </c>
      <c r="E71" s="1">
        <f t="shared" si="10"/>
        <v>0</v>
      </c>
      <c r="F71" s="1">
        <v>0</v>
      </c>
      <c r="G71" s="20">
        <v>0</v>
      </c>
      <c r="H71" s="20">
        <v>0</v>
      </c>
      <c r="I71" s="20">
        <v>0</v>
      </c>
      <c r="J71" s="1">
        <f t="shared" si="11"/>
        <v>5800000</v>
      </c>
      <c r="K71" s="20">
        <f>O71</f>
        <v>5800000</v>
      </c>
      <c r="L71" s="1"/>
      <c r="M71" s="20">
        <v>0</v>
      </c>
      <c r="N71" s="20">
        <v>0</v>
      </c>
      <c r="O71" s="20">
        <v>5800000</v>
      </c>
      <c r="P71" s="1">
        <f>E71+J71</f>
        <v>5800000</v>
      </c>
    </row>
    <row r="72" spans="1:16" s="35" customFormat="1" ht="78.45" customHeight="1">
      <c r="A72" s="19" t="s">
        <v>174</v>
      </c>
      <c r="B72" s="19" t="s">
        <v>175</v>
      </c>
      <c r="C72" s="21" t="s">
        <v>111</v>
      </c>
      <c r="D72" s="22" t="s">
        <v>221</v>
      </c>
      <c r="E72" s="1">
        <f t="shared" si="10"/>
        <v>4798005</v>
      </c>
      <c r="F72" s="1">
        <f>3647255+1043750+30000+77000</f>
        <v>4798005</v>
      </c>
      <c r="G72" s="1">
        <f>2260603+855530</f>
        <v>3116133</v>
      </c>
      <c r="H72" s="1">
        <f>416320+60000</f>
        <v>476320</v>
      </c>
      <c r="I72" s="20">
        <v>0</v>
      </c>
      <c r="J72" s="1">
        <f t="shared" si="11"/>
        <v>0</v>
      </c>
      <c r="K72" s="20">
        <v>0</v>
      </c>
      <c r="L72" s="20">
        <v>0</v>
      </c>
      <c r="M72" s="20">
        <v>0</v>
      </c>
      <c r="N72" s="20">
        <v>0</v>
      </c>
      <c r="O72" s="20">
        <v>0</v>
      </c>
      <c r="P72" s="1">
        <f t="shared" si="9"/>
        <v>4798005</v>
      </c>
    </row>
    <row r="73" spans="1:16" s="35" customFormat="1" ht="67.05" customHeight="1">
      <c r="A73" s="19" t="s">
        <v>176</v>
      </c>
      <c r="B73" s="19" t="s">
        <v>110</v>
      </c>
      <c r="C73" s="21" t="s">
        <v>111</v>
      </c>
      <c r="D73" s="22" t="s">
        <v>112</v>
      </c>
      <c r="E73" s="1">
        <f>F73+I73</f>
        <v>3455600</v>
      </c>
      <c r="F73" s="1">
        <f>2715600+240000+50000+450000</f>
        <v>3455600</v>
      </c>
      <c r="G73" s="1">
        <v>0</v>
      </c>
      <c r="H73" s="1">
        <v>0</v>
      </c>
      <c r="I73" s="20">
        <v>0</v>
      </c>
      <c r="J73" s="1">
        <f>L73+O73</f>
        <v>0</v>
      </c>
      <c r="K73" s="20">
        <v>0</v>
      </c>
      <c r="L73" s="20">
        <v>0</v>
      </c>
      <c r="M73" s="20">
        <v>0</v>
      </c>
      <c r="N73" s="20">
        <v>0</v>
      </c>
      <c r="O73" s="20">
        <v>0</v>
      </c>
      <c r="P73" s="1">
        <f>E73+J73</f>
        <v>3455600</v>
      </c>
    </row>
    <row r="74" spans="1:16" s="35" customFormat="1" ht="86.4">
      <c r="A74" s="19" t="s">
        <v>177</v>
      </c>
      <c r="B74" s="19" t="s">
        <v>178</v>
      </c>
      <c r="C74" s="21" t="s">
        <v>111</v>
      </c>
      <c r="D74" s="22" t="s">
        <v>222</v>
      </c>
      <c r="E74" s="1">
        <f>F74+I74</f>
        <v>0</v>
      </c>
      <c r="F74" s="1">
        <v>0</v>
      </c>
      <c r="G74" s="1">
        <v>0</v>
      </c>
      <c r="H74" s="1">
        <v>0</v>
      </c>
      <c r="I74" s="20">
        <v>0</v>
      </c>
      <c r="J74" s="1">
        <f>L74+O74</f>
        <v>7000000</v>
      </c>
      <c r="K74" s="20">
        <f>O74</f>
        <v>7000000</v>
      </c>
      <c r="L74" s="20">
        <v>0</v>
      </c>
      <c r="M74" s="20">
        <v>0</v>
      </c>
      <c r="N74" s="20">
        <v>0</v>
      </c>
      <c r="O74" s="20">
        <f>3400000+3600000</f>
        <v>7000000</v>
      </c>
      <c r="P74" s="1">
        <f>E74+J74</f>
        <v>7000000</v>
      </c>
    </row>
    <row r="75" spans="1:16" s="35" customFormat="1" ht="28.8">
      <c r="A75" s="239" t="s">
        <v>402</v>
      </c>
      <c r="B75" s="239" t="s">
        <v>310</v>
      </c>
      <c r="C75" s="239" t="s">
        <v>312</v>
      </c>
      <c r="D75" s="22" t="s">
        <v>311</v>
      </c>
      <c r="E75" s="1">
        <f>F75+I75</f>
        <v>63000</v>
      </c>
      <c r="F75" s="1">
        <f>13000</f>
        <v>13000</v>
      </c>
      <c r="G75" s="20">
        <v>0</v>
      </c>
      <c r="H75" s="20">
        <v>0</v>
      </c>
      <c r="I75" s="20">
        <f>50000</f>
        <v>50000</v>
      </c>
      <c r="J75" s="1">
        <v>0</v>
      </c>
      <c r="K75" s="20">
        <v>0</v>
      </c>
      <c r="L75" s="20">
        <v>0</v>
      </c>
      <c r="M75" s="20">
        <v>0</v>
      </c>
      <c r="N75" s="20">
        <v>0</v>
      </c>
      <c r="O75" s="20">
        <v>0</v>
      </c>
      <c r="P75" s="1">
        <f>E75+J75</f>
        <v>63000</v>
      </c>
    </row>
    <row r="76" spans="1:16" ht="180.9" customHeight="1">
      <c r="A76" s="19" t="s">
        <v>522</v>
      </c>
      <c r="B76" s="19" t="s">
        <v>219</v>
      </c>
      <c r="C76" s="21" t="s">
        <v>77</v>
      </c>
      <c r="D76" s="22" t="s">
        <v>220</v>
      </c>
      <c r="E76" s="1">
        <f t="shared" ref="E76" si="29">F76+I76</f>
        <v>0</v>
      </c>
      <c r="F76" s="1">
        <v>0</v>
      </c>
      <c r="G76" s="20">
        <v>0</v>
      </c>
      <c r="H76" s="20">
        <v>0</v>
      </c>
      <c r="I76" s="20">
        <v>0</v>
      </c>
      <c r="J76" s="1">
        <f t="shared" ref="J76" si="30">L76+O76</f>
        <v>315000</v>
      </c>
      <c r="K76" s="20">
        <v>0</v>
      </c>
      <c r="L76" s="20">
        <v>0</v>
      </c>
      <c r="M76" s="20">
        <v>0</v>
      </c>
      <c r="N76" s="20">
        <v>0</v>
      </c>
      <c r="O76" s="20">
        <v>315000</v>
      </c>
      <c r="P76" s="1">
        <f t="shared" ref="P76" si="31">E76+J76</f>
        <v>315000</v>
      </c>
    </row>
    <row r="77" spans="1:16" s="35" customFormat="1" ht="28.8">
      <c r="A77" s="19" t="s">
        <v>97</v>
      </c>
      <c r="B77" s="19" t="s">
        <v>67</v>
      </c>
      <c r="C77" s="21" t="s">
        <v>20</v>
      </c>
      <c r="D77" s="22" t="s">
        <v>223</v>
      </c>
      <c r="E77" s="1">
        <f>F77+I77</f>
        <v>1500000</v>
      </c>
      <c r="F77" s="1">
        <v>1500000</v>
      </c>
      <c r="G77" s="1">
        <v>0</v>
      </c>
      <c r="H77" s="1">
        <v>0</v>
      </c>
      <c r="I77" s="20">
        <v>0</v>
      </c>
      <c r="J77" s="1">
        <f>L77+O77</f>
        <v>0</v>
      </c>
      <c r="K77" s="20">
        <v>0</v>
      </c>
      <c r="L77" s="20">
        <v>0</v>
      </c>
      <c r="M77" s="20">
        <v>0</v>
      </c>
      <c r="N77" s="20">
        <v>0</v>
      </c>
      <c r="O77" s="20">
        <v>0</v>
      </c>
      <c r="P77" s="1">
        <f>E77+J77</f>
        <v>1500000</v>
      </c>
    </row>
    <row r="78" spans="1:16" s="35" customFormat="1" ht="43.2">
      <c r="A78" s="30" t="s">
        <v>42</v>
      </c>
      <c r="B78" s="31"/>
      <c r="C78" s="32"/>
      <c r="D78" s="33" t="s">
        <v>43</v>
      </c>
      <c r="E78" s="34">
        <f>E79</f>
        <v>25308500</v>
      </c>
      <c r="F78" s="34">
        <f t="shared" ref="F78:P78" si="32">F79</f>
        <v>24673500</v>
      </c>
      <c r="G78" s="34">
        <f t="shared" si="32"/>
        <v>5937235</v>
      </c>
      <c r="H78" s="34">
        <f t="shared" si="32"/>
        <v>108062</v>
      </c>
      <c r="I78" s="34">
        <f t="shared" si="32"/>
        <v>635000</v>
      </c>
      <c r="J78" s="34">
        <f t="shared" si="32"/>
        <v>5600000</v>
      </c>
      <c r="K78" s="34">
        <f t="shared" si="32"/>
        <v>5600000</v>
      </c>
      <c r="L78" s="34">
        <f t="shared" si="32"/>
        <v>0</v>
      </c>
      <c r="M78" s="34">
        <f t="shared" si="32"/>
        <v>0</v>
      </c>
      <c r="N78" s="34">
        <f t="shared" si="32"/>
        <v>0</v>
      </c>
      <c r="O78" s="34">
        <f t="shared" si="32"/>
        <v>5600000</v>
      </c>
      <c r="P78" s="34">
        <f t="shared" si="32"/>
        <v>30908500</v>
      </c>
    </row>
    <row r="79" spans="1:16" s="35" customFormat="1" ht="43.2">
      <c r="A79" s="30" t="s">
        <v>44</v>
      </c>
      <c r="B79" s="31"/>
      <c r="C79" s="32"/>
      <c r="D79" s="33" t="s">
        <v>43</v>
      </c>
      <c r="E79" s="34">
        <f>SUM(E80:E91)</f>
        <v>25308500</v>
      </c>
      <c r="F79" s="34">
        <f t="shared" ref="F79:P79" si="33">SUM(F80:F91)</f>
        <v>24673500</v>
      </c>
      <c r="G79" s="34">
        <f t="shared" si="33"/>
        <v>5937235</v>
      </c>
      <c r="H79" s="34">
        <f t="shared" si="33"/>
        <v>108062</v>
      </c>
      <c r="I79" s="34">
        <f t="shared" si="33"/>
        <v>635000</v>
      </c>
      <c r="J79" s="34">
        <f t="shared" si="33"/>
        <v>5600000</v>
      </c>
      <c r="K79" s="34">
        <f t="shared" si="33"/>
        <v>5600000</v>
      </c>
      <c r="L79" s="34">
        <f t="shared" si="33"/>
        <v>0</v>
      </c>
      <c r="M79" s="34">
        <f t="shared" si="33"/>
        <v>0</v>
      </c>
      <c r="N79" s="34">
        <f t="shared" si="33"/>
        <v>0</v>
      </c>
      <c r="O79" s="34">
        <f t="shared" si="33"/>
        <v>5600000</v>
      </c>
      <c r="P79" s="34">
        <f t="shared" si="33"/>
        <v>30908500</v>
      </c>
    </row>
    <row r="80" spans="1:16" s="35" customFormat="1" ht="57.6">
      <c r="A80" s="19" t="s">
        <v>179</v>
      </c>
      <c r="B80" s="19" t="s">
        <v>32</v>
      </c>
      <c r="C80" s="21" t="s">
        <v>17</v>
      </c>
      <c r="D80" s="22" t="s">
        <v>33</v>
      </c>
      <c r="E80" s="1">
        <f>F80+I80</f>
        <v>4096779</v>
      </c>
      <c r="F80" s="1">
        <f>4016779+45000</f>
        <v>4061779</v>
      </c>
      <c r="G80" s="1">
        <v>3212137</v>
      </c>
      <c r="H80" s="20">
        <f>49775+45000</f>
        <v>94775</v>
      </c>
      <c r="I80" s="20">
        <f>35000</f>
        <v>35000</v>
      </c>
      <c r="J80" s="1">
        <f>L80+O80</f>
        <v>0</v>
      </c>
      <c r="K80" s="20">
        <v>0</v>
      </c>
      <c r="L80" s="20">
        <v>0</v>
      </c>
      <c r="M80" s="20">
        <v>0</v>
      </c>
      <c r="N80" s="20">
        <v>0</v>
      </c>
      <c r="O80" s="20">
        <v>0</v>
      </c>
      <c r="P80" s="1">
        <f t="shared" ref="P80:P91" si="34">E80+J80</f>
        <v>4096779</v>
      </c>
    </row>
    <row r="81" spans="1:16" s="35" customFormat="1" ht="35.700000000000003" customHeight="1">
      <c r="A81" s="19" t="s">
        <v>180</v>
      </c>
      <c r="B81" s="19" t="s">
        <v>181</v>
      </c>
      <c r="C81" s="21" t="s">
        <v>182</v>
      </c>
      <c r="D81" s="22" t="s">
        <v>183</v>
      </c>
      <c r="E81" s="1">
        <f t="shared" ref="E81:E91" si="35">F81+I81</f>
        <v>10874500</v>
      </c>
      <c r="F81" s="1">
        <f>6756000+3268500+250000</f>
        <v>10274500</v>
      </c>
      <c r="G81" s="20">
        <v>0</v>
      </c>
      <c r="H81" s="20">
        <v>0</v>
      </c>
      <c r="I81" s="20">
        <f>1200000-600000</f>
        <v>600000</v>
      </c>
      <c r="J81" s="1">
        <f t="shared" ref="J81:J89" si="36">L81+O81</f>
        <v>0</v>
      </c>
      <c r="K81" s="20">
        <v>0</v>
      </c>
      <c r="L81" s="20">
        <v>0</v>
      </c>
      <c r="M81" s="20">
        <v>0</v>
      </c>
      <c r="N81" s="20">
        <v>0</v>
      </c>
      <c r="O81" s="20">
        <v>0</v>
      </c>
      <c r="P81" s="1">
        <f t="shared" si="34"/>
        <v>10874500</v>
      </c>
    </row>
    <row r="82" spans="1:16" s="35" customFormat="1" ht="64.5" customHeight="1">
      <c r="A82" s="19" t="s">
        <v>78</v>
      </c>
      <c r="B82" s="19" t="s">
        <v>79</v>
      </c>
      <c r="C82" s="21" t="s">
        <v>80</v>
      </c>
      <c r="D82" s="22" t="s">
        <v>81</v>
      </c>
      <c r="E82" s="1">
        <f t="shared" si="35"/>
        <v>1232828</v>
      </c>
      <c r="F82" s="1">
        <f>524828+150000+50000+150000+358000</f>
        <v>1232828</v>
      </c>
      <c r="G82" s="20">
        <v>0</v>
      </c>
      <c r="H82" s="20">
        <v>0</v>
      </c>
      <c r="I82" s="20">
        <v>0</v>
      </c>
      <c r="J82" s="1">
        <f t="shared" si="36"/>
        <v>0</v>
      </c>
      <c r="K82" s="20">
        <v>0</v>
      </c>
      <c r="L82" s="20">
        <v>0</v>
      </c>
      <c r="M82" s="20">
        <v>0</v>
      </c>
      <c r="N82" s="20">
        <v>0</v>
      </c>
      <c r="O82" s="20">
        <v>0</v>
      </c>
      <c r="P82" s="1">
        <f t="shared" si="34"/>
        <v>1232828</v>
      </c>
    </row>
    <row r="83" spans="1:16" s="35" customFormat="1" ht="28.8">
      <c r="A83" s="19" t="s">
        <v>45</v>
      </c>
      <c r="B83" s="19" t="s">
        <v>47</v>
      </c>
      <c r="C83" s="21" t="s">
        <v>46</v>
      </c>
      <c r="D83" s="22" t="s">
        <v>48</v>
      </c>
      <c r="E83" s="1">
        <f t="shared" si="35"/>
        <v>3895000</v>
      </c>
      <c r="F83" s="1">
        <f>1895000+2000000</f>
        <v>3895000</v>
      </c>
      <c r="G83" s="20">
        <v>0</v>
      </c>
      <c r="H83" s="20">
        <v>0</v>
      </c>
      <c r="I83" s="20">
        <v>0</v>
      </c>
      <c r="J83" s="1">
        <f t="shared" si="36"/>
        <v>0</v>
      </c>
      <c r="K83" s="20">
        <v>0</v>
      </c>
      <c r="L83" s="20">
        <v>0</v>
      </c>
      <c r="M83" s="20">
        <v>0</v>
      </c>
      <c r="N83" s="20">
        <v>0</v>
      </c>
      <c r="O83" s="20">
        <v>0</v>
      </c>
      <c r="P83" s="1">
        <f t="shared" si="34"/>
        <v>3895000</v>
      </c>
    </row>
    <row r="84" spans="1:16" ht="86.4">
      <c r="A84" s="19" t="s">
        <v>184</v>
      </c>
      <c r="B84" s="19" t="s">
        <v>185</v>
      </c>
      <c r="C84" s="21" t="s">
        <v>46</v>
      </c>
      <c r="D84" s="22" t="s">
        <v>224</v>
      </c>
      <c r="E84" s="1">
        <f t="shared" si="35"/>
        <v>0</v>
      </c>
      <c r="F84" s="20">
        <v>0</v>
      </c>
      <c r="G84" s="20">
        <v>0</v>
      </c>
      <c r="H84" s="20">
        <v>0</v>
      </c>
      <c r="I84" s="20">
        <v>0</v>
      </c>
      <c r="J84" s="1">
        <f>K84</f>
        <v>5600000</v>
      </c>
      <c r="K84" s="20">
        <v>5600000</v>
      </c>
      <c r="L84" s="20">
        <v>0</v>
      </c>
      <c r="M84" s="20">
        <v>0</v>
      </c>
      <c r="N84" s="20">
        <v>0</v>
      </c>
      <c r="O84" s="1">
        <v>5600000</v>
      </c>
      <c r="P84" s="1">
        <f>J84</f>
        <v>5600000</v>
      </c>
    </row>
    <row r="85" spans="1:16" s="35" customFormat="1" ht="43.2">
      <c r="A85" s="19" t="s">
        <v>186</v>
      </c>
      <c r="B85" s="19" t="s">
        <v>187</v>
      </c>
      <c r="C85" s="21" t="s">
        <v>108</v>
      </c>
      <c r="D85" s="22" t="s">
        <v>188</v>
      </c>
      <c r="E85" s="1">
        <f t="shared" si="35"/>
        <v>1800</v>
      </c>
      <c r="F85" s="1">
        <v>1800</v>
      </c>
      <c r="G85" s="20">
        <v>0</v>
      </c>
      <c r="H85" s="20">
        <v>0</v>
      </c>
      <c r="I85" s="20">
        <v>0</v>
      </c>
      <c r="J85" s="1">
        <f t="shared" si="36"/>
        <v>0</v>
      </c>
      <c r="K85" s="20">
        <v>0</v>
      </c>
      <c r="L85" s="20">
        <v>0</v>
      </c>
      <c r="M85" s="20">
        <v>0</v>
      </c>
      <c r="N85" s="20">
        <v>0</v>
      </c>
      <c r="O85" s="20">
        <v>0</v>
      </c>
      <c r="P85" s="1">
        <f t="shared" si="34"/>
        <v>1800</v>
      </c>
    </row>
    <row r="86" spans="1:16" ht="57.6">
      <c r="A86" s="19" t="s">
        <v>189</v>
      </c>
      <c r="B86" s="19" t="s">
        <v>190</v>
      </c>
      <c r="C86" s="21" t="s">
        <v>108</v>
      </c>
      <c r="D86" s="22" t="s">
        <v>191</v>
      </c>
      <c r="E86" s="1">
        <f t="shared" si="35"/>
        <v>80000</v>
      </c>
      <c r="F86" s="20">
        <v>80000</v>
      </c>
      <c r="G86" s="20">
        <v>0</v>
      </c>
      <c r="H86" s="20">
        <v>0</v>
      </c>
      <c r="I86" s="20">
        <v>0</v>
      </c>
      <c r="J86" s="1">
        <f t="shared" si="36"/>
        <v>0</v>
      </c>
      <c r="K86" s="20">
        <v>0</v>
      </c>
      <c r="L86" s="20">
        <v>0</v>
      </c>
      <c r="M86" s="20">
        <v>0</v>
      </c>
      <c r="N86" s="20">
        <v>0</v>
      </c>
      <c r="O86" s="20">
        <v>0</v>
      </c>
      <c r="P86" s="1">
        <f t="shared" si="34"/>
        <v>80000</v>
      </c>
    </row>
    <row r="87" spans="1:16" s="35" customFormat="1" ht="139.05000000000001" customHeight="1">
      <c r="A87" s="19" t="s">
        <v>192</v>
      </c>
      <c r="B87" s="19" t="s">
        <v>193</v>
      </c>
      <c r="C87" s="21" t="s">
        <v>66</v>
      </c>
      <c r="D87" s="22" t="s">
        <v>225</v>
      </c>
      <c r="E87" s="1">
        <f t="shared" si="35"/>
        <v>3385593</v>
      </c>
      <c r="F87" s="1">
        <f>3141593+244000</f>
        <v>3385593</v>
      </c>
      <c r="G87" s="1">
        <f>2525098+200000</f>
        <v>2725098</v>
      </c>
      <c r="H87" s="20">
        <v>13287</v>
      </c>
      <c r="I87" s="20">
        <v>0</v>
      </c>
      <c r="J87" s="1">
        <f t="shared" si="36"/>
        <v>0</v>
      </c>
      <c r="K87" s="20">
        <v>0</v>
      </c>
      <c r="L87" s="20">
        <v>0</v>
      </c>
      <c r="M87" s="20">
        <v>0</v>
      </c>
      <c r="N87" s="20">
        <v>0</v>
      </c>
      <c r="O87" s="20">
        <v>0</v>
      </c>
      <c r="P87" s="1">
        <f t="shared" si="34"/>
        <v>3385593</v>
      </c>
    </row>
    <row r="88" spans="1:16" s="35" customFormat="1" ht="137.85" customHeight="1">
      <c r="A88" s="19" t="s">
        <v>194</v>
      </c>
      <c r="B88" s="19" t="s">
        <v>195</v>
      </c>
      <c r="C88" s="21" t="s">
        <v>146</v>
      </c>
      <c r="D88" s="22" t="s">
        <v>196</v>
      </c>
      <c r="E88" s="1">
        <f t="shared" si="35"/>
        <v>1380000</v>
      </c>
      <c r="F88" s="1">
        <f>590000+790000</f>
        <v>1380000</v>
      </c>
      <c r="G88" s="20">
        <v>0</v>
      </c>
      <c r="H88" s="20">
        <v>0</v>
      </c>
      <c r="I88" s="20">
        <v>0</v>
      </c>
      <c r="J88" s="1">
        <f t="shared" si="36"/>
        <v>0</v>
      </c>
      <c r="K88" s="20">
        <v>0</v>
      </c>
      <c r="L88" s="20">
        <v>0</v>
      </c>
      <c r="M88" s="20">
        <v>0</v>
      </c>
      <c r="N88" s="20">
        <v>0</v>
      </c>
      <c r="O88" s="20">
        <v>0</v>
      </c>
      <c r="P88" s="1">
        <f t="shared" si="34"/>
        <v>1380000</v>
      </c>
    </row>
    <row r="89" spans="1:16" s="35" customFormat="1" ht="68.849999999999994" customHeight="1">
      <c r="A89" s="239" t="s">
        <v>313</v>
      </c>
      <c r="B89" s="239" t="s">
        <v>23</v>
      </c>
      <c r="C89" s="239" t="s">
        <v>22</v>
      </c>
      <c r="D89" s="22" t="s">
        <v>232</v>
      </c>
      <c r="E89" s="1">
        <f t="shared" si="35"/>
        <v>50000</v>
      </c>
      <c r="F89" s="1">
        <v>50000</v>
      </c>
      <c r="G89" s="20">
        <v>0</v>
      </c>
      <c r="H89" s="20">
        <v>0</v>
      </c>
      <c r="I89" s="20">
        <v>0</v>
      </c>
      <c r="J89" s="1">
        <f t="shared" si="36"/>
        <v>0</v>
      </c>
      <c r="K89" s="20">
        <v>0</v>
      </c>
      <c r="L89" s="20">
        <v>0</v>
      </c>
      <c r="M89" s="20">
        <v>0</v>
      </c>
      <c r="N89" s="20">
        <v>0</v>
      </c>
      <c r="O89" s="20">
        <v>0</v>
      </c>
      <c r="P89" s="1">
        <f t="shared" si="34"/>
        <v>50000</v>
      </c>
    </row>
    <row r="90" spans="1:16" s="35" customFormat="1" ht="28.8">
      <c r="A90" s="239" t="s">
        <v>401</v>
      </c>
      <c r="B90" s="239" t="s">
        <v>310</v>
      </c>
      <c r="C90" s="239" t="s">
        <v>312</v>
      </c>
      <c r="D90" s="22" t="s">
        <v>311</v>
      </c>
      <c r="E90" s="1">
        <f>F90+I90</f>
        <v>8000</v>
      </c>
      <c r="F90" s="1">
        <v>8000</v>
      </c>
      <c r="G90" s="20">
        <v>0</v>
      </c>
      <c r="H90" s="20">
        <v>0</v>
      </c>
      <c r="I90" s="20">
        <v>0</v>
      </c>
      <c r="J90" s="1">
        <v>0</v>
      </c>
      <c r="K90" s="20">
        <v>0</v>
      </c>
      <c r="L90" s="20">
        <v>0</v>
      </c>
      <c r="M90" s="20">
        <v>0</v>
      </c>
      <c r="N90" s="20">
        <v>0</v>
      </c>
      <c r="O90" s="20">
        <v>0</v>
      </c>
      <c r="P90" s="1">
        <f>E90+J90</f>
        <v>8000</v>
      </c>
    </row>
    <row r="91" spans="1:16" ht="28.8">
      <c r="A91" s="19" t="s">
        <v>226</v>
      </c>
      <c r="B91" s="19" t="s">
        <v>67</v>
      </c>
      <c r="C91" s="21" t="s">
        <v>20</v>
      </c>
      <c r="D91" s="36" t="s">
        <v>223</v>
      </c>
      <c r="E91" s="1">
        <f t="shared" si="35"/>
        <v>304000</v>
      </c>
      <c r="F91" s="20">
        <f>204000+100000</f>
        <v>304000</v>
      </c>
      <c r="G91" s="20">
        <v>0</v>
      </c>
      <c r="H91" s="20">
        <v>0</v>
      </c>
      <c r="I91" s="20">
        <v>0</v>
      </c>
      <c r="J91" s="1">
        <f>K91</f>
        <v>0</v>
      </c>
      <c r="K91" s="20">
        <v>0</v>
      </c>
      <c r="L91" s="20">
        <v>0</v>
      </c>
      <c r="M91" s="20">
        <v>0</v>
      </c>
      <c r="N91" s="20">
        <v>0</v>
      </c>
      <c r="O91" s="1">
        <v>0</v>
      </c>
      <c r="P91" s="1">
        <f t="shared" si="34"/>
        <v>304000</v>
      </c>
    </row>
    <row r="92" spans="1:16" s="35" customFormat="1" ht="28.8">
      <c r="A92" s="30" t="s">
        <v>49</v>
      </c>
      <c r="B92" s="31"/>
      <c r="C92" s="32"/>
      <c r="D92" s="33" t="s">
        <v>50</v>
      </c>
      <c r="E92" s="34">
        <f>E93</f>
        <v>82395779</v>
      </c>
      <c r="F92" s="34">
        <f t="shared" ref="F92:P92" si="37">F93</f>
        <v>75841650</v>
      </c>
      <c r="G92" s="34">
        <f t="shared" si="37"/>
        <v>2510000</v>
      </c>
      <c r="H92" s="34">
        <f t="shared" si="37"/>
        <v>0</v>
      </c>
      <c r="I92" s="34">
        <f t="shared" si="37"/>
        <v>1014129</v>
      </c>
      <c r="J92" s="34">
        <f t="shared" si="37"/>
        <v>0</v>
      </c>
      <c r="K92" s="34">
        <f t="shared" si="37"/>
        <v>0</v>
      </c>
      <c r="L92" s="34">
        <f t="shared" si="37"/>
        <v>0</v>
      </c>
      <c r="M92" s="34">
        <f t="shared" si="37"/>
        <v>0</v>
      </c>
      <c r="N92" s="34">
        <f t="shared" si="37"/>
        <v>0</v>
      </c>
      <c r="O92" s="34">
        <f t="shared" si="37"/>
        <v>0</v>
      </c>
      <c r="P92" s="34">
        <f t="shared" si="37"/>
        <v>82395779</v>
      </c>
    </row>
    <row r="93" spans="1:16" s="35" customFormat="1" ht="28.8">
      <c r="A93" s="30" t="s">
        <v>51</v>
      </c>
      <c r="B93" s="31"/>
      <c r="C93" s="32"/>
      <c r="D93" s="33" t="s">
        <v>50</v>
      </c>
      <c r="E93" s="34">
        <f>SUM(E94:E99)</f>
        <v>82395779</v>
      </c>
      <c r="F93" s="34">
        <f>SUM(F94:F99)</f>
        <v>75841650</v>
      </c>
      <c r="G93" s="34">
        <f t="shared" ref="G93:O93" si="38">SUM(G94:G99)</f>
        <v>2510000</v>
      </c>
      <c r="H93" s="34">
        <f t="shared" si="38"/>
        <v>0</v>
      </c>
      <c r="I93" s="34">
        <f t="shared" si="38"/>
        <v>1014129</v>
      </c>
      <c r="J93" s="34">
        <f t="shared" si="38"/>
        <v>0</v>
      </c>
      <c r="K93" s="34">
        <f t="shared" si="38"/>
        <v>0</v>
      </c>
      <c r="L93" s="34">
        <f t="shared" si="38"/>
        <v>0</v>
      </c>
      <c r="M93" s="34">
        <f t="shared" si="38"/>
        <v>0</v>
      </c>
      <c r="N93" s="34">
        <f t="shared" si="38"/>
        <v>0</v>
      </c>
      <c r="O93" s="34">
        <f t="shared" si="38"/>
        <v>0</v>
      </c>
      <c r="P93" s="34">
        <f>SUM(P94:P99)</f>
        <v>82395779</v>
      </c>
    </row>
    <row r="94" spans="1:16" s="35" customFormat="1" ht="57.6">
      <c r="A94" s="19" t="s">
        <v>82</v>
      </c>
      <c r="B94" s="19" t="s">
        <v>32</v>
      </c>
      <c r="C94" s="21" t="s">
        <v>17</v>
      </c>
      <c r="D94" s="22" t="s">
        <v>33</v>
      </c>
      <c r="E94" s="1">
        <f>F94+I94</f>
        <v>3060850</v>
      </c>
      <c r="F94" s="1">
        <v>3060850</v>
      </c>
      <c r="G94" s="1">
        <v>2510000</v>
      </c>
      <c r="H94" s="20">
        <v>0</v>
      </c>
      <c r="I94" s="20">
        <v>0</v>
      </c>
      <c r="J94" s="1">
        <f>L94+O94</f>
        <v>0</v>
      </c>
      <c r="K94" s="20">
        <f>O94</f>
        <v>0</v>
      </c>
      <c r="L94" s="20">
        <v>0</v>
      </c>
      <c r="M94" s="20">
        <v>0</v>
      </c>
      <c r="N94" s="20">
        <v>0</v>
      </c>
      <c r="O94" s="20">
        <v>0</v>
      </c>
      <c r="P94" s="1">
        <f t="shared" ref="P94:P99" si="39">E94+J94</f>
        <v>3060850</v>
      </c>
    </row>
    <row r="95" spans="1:16" s="35" customFormat="1" ht="28.8">
      <c r="A95" s="19" t="s">
        <v>197</v>
      </c>
      <c r="B95" s="19" t="s">
        <v>208</v>
      </c>
      <c r="C95" s="21" t="s">
        <v>198</v>
      </c>
      <c r="D95" s="22" t="s">
        <v>199</v>
      </c>
      <c r="E95" s="1">
        <f>F95+I95</f>
        <v>8850000</v>
      </c>
      <c r="F95" s="20">
        <f>9000000-150000</f>
        <v>8850000</v>
      </c>
      <c r="G95" s="20">
        <v>0</v>
      </c>
      <c r="H95" s="20">
        <v>0</v>
      </c>
      <c r="I95" s="20">
        <v>0</v>
      </c>
      <c r="J95" s="1">
        <f>L95+O95</f>
        <v>0</v>
      </c>
      <c r="K95" s="20">
        <f>O95</f>
        <v>0</v>
      </c>
      <c r="L95" s="20">
        <v>0</v>
      </c>
      <c r="M95" s="20">
        <v>0</v>
      </c>
      <c r="N95" s="20">
        <v>0</v>
      </c>
      <c r="O95" s="20">
        <v>0</v>
      </c>
      <c r="P95" s="1">
        <f t="shared" si="39"/>
        <v>8850000</v>
      </c>
    </row>
    <row r="96" spans="1:16" s="35" customFormat="1" ht="28.8">
      <c r="A96" s="19" t="s">
        <v>200</v>
      </c>
      <c r="B96" s="19" t="s">
        <v>201</v>
      </c>
      <c r="C96" s="21" t="s">
        <v>102</v>
      </c>
      <c r="D96" s="22" t="s">
        <v>202</v>
      </c>
      <c r="E96" s="1">
        <f>5700000-160000</f>
        <v>5540000</v>
      </c>
      <c r="F96" s="1">
        <v>0</v>
      </c>
      <c r="G96" s="1">
        <v>0</v>
      </c>
      <c r="H96" s="20">
        <v>0</v>
      </c>
      <c r="I96" s="20">
        <v>0</v>
      </c>
      <c r="J96" s="1">
        <f>L96+O96</f>
        <v>0</v>
      </c>
      <c r="K96" s="20">
        <f>O96</f>
        <v>0</v>
      </c>
      <c r="L96" s="20">
        <v>0</v>
      </c>
      <c r="M96" s="20">
        <v>0</v>
      </c>
      <c r="N96" s="20">
        <v>0</v>
      </c>
      <c r="O96" s="20">
        <v>0</v>
      </c>
      <c r="P96" s="1">
        <f t="shared" si="39"/>
        <v>5540000</v>
      </c>
    </row>
    <row r="97" spans="1:16" s="35" customFormat="1" ht="15.6">
      <c r="A97" s="19" t="s">
        <v>203</v>
      </c>
      <c r="B97" s="19" t="s">
        <v>204</v>
      </c>
      <c r="C97" s="21" t="s">
        <v>20</v>
      </c>
      <c r="D97" s="22" t="s">
        <v>205</v>
      </c>
      <c r="E97" s="1">
        <f>F97+I97</f>
        <v>63730800</v>
      </c>
      <c r="F97" s="20">
        <v>63730800</v>
      </c>
      <c r="G97" s="20">
        <v>0</v>
      </c>
      <c r="H97" s="20">
        <v>0</v>
      </c>
      <c r="I97" s="20">
        <v>0</v>
      </c>
      <c r="J97" s="1">
        <f>L97+O97</f>
        <v>0</v>
      </c>
      <c r="K97" s="20">
        <f>O97</f>
        <v>0</v>
      </c>
      <c r="L97" s="20">
        <v>0</v>
      </c>
      <c r="M97" s="20">
        <v>0</v>
      </c>
      <c r="N97" s="20">
        <v>0</v>
      </c>
      <c r="O97" s="20">
        <v>0</v>
      </c>
      <c r="P97" s="1">
        <f t="shared" si="39"/>
        <v>63730800</v>
      </c>
    </row>
    <row r="98" spans="1:16" s="35" customFormat="1" ht="28.8">
      <c r="A98" s="239" t="s">
        <v>384</v>
      </c>
      <c r="B98" s="239" t="s">
        <v>383</v>
      </c>
      <c r="C98" s="239" t="s">
        <v>20</v>
      </c>
      <c r="D98" s="22" t="s">
        <v>382</v>
      </c>
      <c r="E98" s="1">
        <f>F98+I98</f>
        <v>600000</v>
      </c>
      <c r="F98" s="20">
        <v>0</v>
      </c>
      <c r="G98" s="20">
        <v>0</v>
      </c>
      <c r="H98" s="20">
        <v>0</v>
      </c>
      <c r="I98" s="20">
        <v>600000</v>
      </c>
      <c r="J98" s="1">
        <v>0</v>
      </c>
      <c r="K98" s="20">
        <v>0</v>
      </c>
      <c r="L98" s="20">
        <v>0</v>
      </c>
      <c r="M98" s="20">
        <v>0</v>
      </c>
      <c r="N98" s="20">
        <v>0</v>
      </c>
      <c r="O98" s="20"/>
      <c r="P98" s="1">
        <f t="shared" si="39"/>
        <v>600000</v>
      </c>
    </row>
    <row r="99" spans="1:16" s="35" customFormat="1" ht="28.8">
      <c r="A99" s="239" t="s">
        <v>288</v>
      </c>
      <c r="B99" s="239" t="s">
        <v>67</v>
      </c>
      <c r="C99" s="239" t="s">
        <v>20</v>
      </c>
      <c r="D99" s="22" t="s">
        <v>289</v>
      </c>
      <c r="E99" s="1">
        <f>F99+I99</f>
        <v>614129</v>
      </c>
      <c r="F99" s="1">
        <f>600000+200000-600000</f>
        <v>200000</v>
      </c>
      <c r="G99" s="20">
        <v>0</v>
      </c>
      <c r="H99" s="20">
        <v>0</v>
      </c>
      <c r="I99" s="20">
        <v>414129</v>
      </c>
      <c r="J99" s="1">
        <v>0</v>
      </c>
      <c r="K99" s="20">
        <v>0</v>
      </c>
      <c r="L99" s="20">
        <v>0</v>
      </c>
      <c r="M99" s="20">
        <v>0</v>
      </c>
      <c r="N99" s="20">
        <v>0</v>
      </c>
      <c r="O99" s="20"/>
      <c r="P99" s="1">
        <f t="shared" si="39"/>
        <v>614129</v>
      </c>
    </row>
    <row r="100" spans="1:16" s="35" customFormat="1" ht="27.6" customHeight="1">
      <c r="A100" s="112" t="s">
        <v>52</v>
      </c>
      <c r="B100" s="112" t="s">
        <v>52</v>
      </c>
      <c r="C100" s="113" t="s">
        <v>52</v>
      </c>
      <c r="D100" s="114" t="s">
        <v>53</v>
      </c>
      <c r="E100" s="34">
        <f t="shared" ref="E100:P100" si="40">E16+E49+E78+E92</f>
        <v>355378467</v>
      </c>
      <c r="F100" s="34">
        <f t="shared" si="40"/>
        <v>328531157</v>
      </c>
      <c r="G100" s="34">
        <f t="shared" si="40"/>
        <v>136875539</v>
      </c>
      <c r="H100" s="34">
        <f t="shared" si="40"/>
        <v>26210368</v>
      </c>
      <c r="I100" s="34">
        <f t="shared" si="40"/>
        <v>21307310</v>
      </c>
      <c r="J100" s="34">
        <f t="shared" si="40"/>
        <v>91436409.299999997</v>
      </c>
      <c r="K100" s="34">
        <f t="shared" si="40"/>
        <v>83792109.299999997</v>
      </c>
      <c r="L100" s="34">
        <f t="shared" si="40"/>
        <v>2329300</v>
      </c>
      <c r="M100" s="34">
        <f t="shared" si="40"/>
        <v>0</v>
      </c>
      <c r="N100" s="34">
        <f t="shared" si="40"/>
        <v>221500</v>
      </c>
      <c r="O100" s="34">
        <f t="shared" si="40"/>
        <v>89107109.299999997</v>
      </c>
      <c r="P100" s="34">
        <f t="shared" si="40"/>
        <v>446814876.30000001</v>
      </c>
    </row>
    <row r="101" spans="1:16" ht="9.3000000000000007" customHeight="1"/>
    <row r="102" spans="1:16" s="77" customFormat="1" ht="40.65" customHeight="1">
      <c r="A102" s="65" t="s">
        <v>233</v>
      </c>
      <c r="B102" s="65"/>
      <c r="C102" s="65"/>
      <c r="D102" s="65"/>
      <c r="E102" s="65"/>
      <c r="F102" s="65"/>
      <c r="G102" s="115"/>
      <c r="H102" s="116"/>
      <c r="I102" s="116"/>
      <c r="J102" s="116"/>
      <c r="K102" s="116"/>
      <c r="L102" s="116"/>
      <c r="M102" s="116"/>
      <c r="N102" s="116"/>
      <c r="O102" s="116"/>
      <c r="P102" s="74"/>
    </row>
  </sheetData>
  <mergeCells count="25">
    <mergeCell ref="A11:A14"/>
    <mergeCell ref="B11:B14"/>
    <mergeCell ref="C11:C14"/>
    <mergeCell ref="D11:D14"/>
    <mergeCell ref="J11:O11"/>
    <mergeCell ref="P11:P14"/>
    <mergeCell ref="E12:E14"/>
    <mergeCell ref="F12:F14"/>
    <mergeCell ref="G12:H12"/>
    <mergeCell ref="I12:I14"/>
    <mergeCell ref="J12:J14"/>
    <mergeCell ref="K12:K14"/>
    <mergeCell ref="L12:L14"/>
    <mergeCell ref="E11:I11"/>
    <mergeCell ref="M12:N12"/>
    <mergeCell ref="O12:O14"/>
    <mergeCell ref="G13:G14"/>
    <mergeCell ref="H13:H14"/>
    <mergeCell ref="M13:M14"/>
    <mergeCell ref="N13:N14"/>
    <mergeCell ref="L1:P3"/>
    <mergeCell ref="M4:P4"/>
    <mergeCell ref="A6:P6"/>
    <mergeCell ref="A8:P8"/>
    <mergeCell ref="A9:P9"/>
  </mergeCells>
  <pageMargins left="0.19685039370078741" right="0.19685039370078741" top="0.78740157480314965" bottom="0.23622047244094491" header="0" footer="0.19685039370078741"/>
  <pageSetup paperSize="9" scale="70" fitToHeight="50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
  <sheetViews>
    <sheetView view="pageBreakPreview" topLeftCell="A85" zoomScale="85" zoomScaleNormal="100" zoomScaleSheetLayoutView="85" workbookViewId="0">
      <selection activeCell="B122" sqref="B122"/>
    </sheetView>
  </sheetViews>
  <sheetFormatPr defaultColWidth="8.88671875" defaultRowHeight="13.8"/>
  <cols>
    <col min="1" max="1" width="9.88671875" style="38" customWidth="1"/>
    <col min="2" max="2" width="6.88671875" style="38" customWidth="1"/>
    <col min="3" max="3" width="6.6640625" style="38" customWidth="1"/>
    <col min="4" max="4" width="33.109375" style="38" customWidth="1"/>
    <col min="5" max="5" width="16" style="38" customWidth="1"/>
    <col min="6" max="6" width="15.88671875" style="38" customWidth="1"/>
    <col min="7" max="7" width="15.109375" style="38" customWidth="1"/>
    <col min="8" max="8" width="14.33203125" style="38" customWidth="1"/>
    <col min="9" max="9" width="15.109375" style="38" customWidth="1"/>
    <col min="10" max="10" width="14.77734375" style="38" customWidth="1"/>
    <col min="11" max="11" width="15.33203125" style="38" customWidth="1"/>
    <col min="12" max="12" width="14" style="38" customWidth="1"/>
    <col min="13" max="13" width="9.77734375" style="38" customWidth="1"/>
    <col min="14" max="14" width="11.33203125" style="38" customWidth="1"/>
    <col min="15" max="15" width="15.21875" style="38" customWidth="1"/>
    <col min="16" max="16" width="15.44140625" style="38" customWidth="1"/>
    <col min="17" max="16384" width="8.88671875" style="38"/>
  </cols>
  <sheetData>
    <row r="1" spans="1:16">
      <c r="M1" s="435" t="s">
        <v>552</v>
      </c>
      <c r="N1" s="436"/>
      <c r="O1" s="436"/>
      <c r="P1" s="436"/>
    </row>
    <row r="2" spans="1:16">
      <c r="M2" s="436"/>
      <c r="N2" s="436"/>
      <c r="O2" s="436"/>
      <c r="P2" s="436"/>
    </row>
    <row r="3" spans="1:16" ht="39" customHeight="1">
      <c r="M3" s="436"/>
      <c r="N3" s="436"/>
      <c r="O3" s="436"/>
      <c r="P3" s="436"/>
    </row>
    <row r="4" spans="1:16" ht="18.600000000000001" customHeight="1"/>
    <row r="5" spans="1:16" ht="19.95" customHeight="1">
      <c r="A5" s="474" t="s">
        <v>559</v>
      </c>
      <c r="B5" s="474"/>
      <c r="C5" s="474"/>
      <c r="D5" s="474"/>
      <c r="E5" s="474"/>
      <c r="F5" s="474"/>
      <c r="G5" s="474"/>
      <c r="H5" s="474"/>
      <c r="I5" s="474"/>
      <c r="J5" s="474"/>
      <c r="K5" s="474"/>
      <c r="L5" s="474"/>
      <c r="M5" s="474"/>
      <c r="N5" s="474"/>
      <c r="O5" s="474"/>
      <c r="P5" s="474"/>
    </row>
    <row r="6" spans="1:16" ht="18.600000000000001" customHeight="1">
      <c r="B6" s="475" t="s">
        <v>479</v>
      </c>
      <c r="C6" s="475"/>
      <c r="D6" s="475"/>
      <c r="E6" s="475"/>
      <c r="F6" s="475"/>
      <c r="G6" s="475"/>
      <c r="H6" s="475"/>
      <c r="I6" s="475"/>
      <c r="J6" s="475"/>
      <c r="K6" s="475"/>
      <c r="L6" s="475"/>
      <c r="M6" s="475"/>
      <c r="N6" s="475"/>
      <c r="O6" s="475"/>
      <c r="P6" s="120"/>
    </row>
    <row r="7" spans="1:16" ht="22.35" customHeight="1">
      <c r="A7" s="438" t="s">
        <v>54</v>
      </c>
      <c r="B7" s="438"/>
      <c r="C7" s="438"/>
      <c r="D7" s="438"/>
      <c r="E7" s="438"/>
      <c r="F7" s="438"/>
      <c r="G7" s="438"/>
      <c r="H7" s="438"/>
      <c r="I7" s="438"/>
      <c r="J7" s="438"/>
      <c r="K7" s="438"/>
      <c r="L7" s="438"/>
      <c r="M7" s="438"/>
      <c r="N7" s="438"/>
      <c r="O7" s="438"/>
      <c r="P7" s="438"/>
    </row>
    <row r="8" spans="1:16">
      <c r="A8" s="439" t="s">
        <v>55</v>
      </c>
      <c r="B8" s="439"/>
      <c r="C8" s="439"/>
      <c r="D8" s="439"/>
      <c r="E8" s="439"/>
      <c r="F8" s="439"/>
      <c r="G8" s="439"/>
      <c r="H8" s="439"/>
      <c r="I8" s="439"/>
      <c r="J8" s="439"/>
      <c r="K8" s="439"/>
      <c r="L8" s="439"/>
      <c r="M8" s="439"/>
      <c r="N8" s="439"/>
      <c r="O8" s="439"/>
      <c r="P8" s="439"/>
    </row>
    <row r="9" spans="1:16" ht="13.2" customHeight="1">
      <c r="A9" s="469"/>
      <c r="B9" s="469"/>
      <c r="C9" s="469"/>
      <c r="D9" s="469"/>
      <c r="E9" s="469"/>
      <c r="F9" s="469"/>
      <c r="G9" s="469"/>
      <c r="H9" s="469"/>
      <c r="I9" s="469"/>
      <c r="J9" s="469"/>
      <c r="K9" s="469"/>
      <c r="L9" s="469"/>
      <c r="M9" s="469"/>
      <c r="N9" s="469"/>
      <c r="O9" s="469"/>
      <c r="P9" s="121" t="s">
        <v>61</v>
      </c>
    </row>
    <row r="10" spans="1:16" ht="26.4" customHeight="1">
      <c r="A10" s="442" t="s">
        <v>0</v>
      </c>
      <c r="B10" s="443" t="s">
        <v>1</v>
      </c>
      <c r="C10" s="443" t="s">
        <v>2</v>
      </c>
      <c r="D10" s="470" t="s">
        <v>3</v>
      </c>
      <c r="E10" s="471" t="s">
        <v>4</v>
      </c>
      <c r="F10" s="472"/>
      <c r="G10" s="472"/>
      <c r="H10" s="472"/>
      <c r="I10" s="473"/>
      <c r="J10" s="441" t="s">
        <v>10</v>
      </c>
      <c r="K10" s="441"/>
      <c r="L10" s="441"/>
      <c r="M10" s="441"/>
      <c r="N10" s="441"/>
      <c r="O10" s="441"/>
      <c r="P10" s="441" t="s">
        <v>12</v>
      </c>
    </row>
    <row r="11" spans="1:16" ht="23.55" customHeight="1">
      <c r="A11" s="442"/>
      <c r="B11" s="443"/>
      <c r="C11" s="443"/>
      <c r="D11" s="470"/>
      <c r="E11" s="441" t="s">
        <v>5</v>
      </c>
      <c r="F11" s="441" t="s">
        <v>6</v>
      </c>
      <c r="G11" s="441" t="s">
        <v>7</v>
      </c>
      <c r="H11" s="441"/>
      <c r="I11" s="441" t="s">
        <v>9</v>
      </c>
      <c r="J11" s="441" t="s">
        <v>5</v>
      </c>
      <c r="K11" s="441" t="s">
        <v>63</v>
      </c>
      <c r="L11" s="441" t="s">
        <v>6</v>
      </c>
      <c r="M11" s="441" t="s">
        <v>7</v>
      </c>
      <c r="N11" s="441"/>
      <c r="O11" s="441" t="s">
        <v>64</v>
      </c>
      <c r="P11" s="441"/>
    </row>
    <row r="12" spans="1:16" ht="13.95" customHeight="1">
      <c r="A12" s="442"/>
      <c r="B12" s="443"/>
      <c r="C12" s="443"/>
      <c r="D12" s="470"/>
      <c r="E12" s="441"/>
      <c r="F12" s="441"/>
      <c r="G12" s="441" t="s">
        <v>68</v>
      </c>
      <c r="H12" s="441" t="s">
        <v>8</v>
      </c>
      <c r="I12" s="441"/>
      <c r="J12" s="441"/>
      <c r="K12" s="441"/>
      <c r="L12" s="441"/>
      <c r="M12" s="441" t="s">
        <v>65</v>
      </c>
      <c r="N12" s="441" t="s">
        <v>8</v>
      </c>
      <c r="O12" s="441"/>
      <c r="P12" s="441"/>
    </row>
    <row r="13" spans="1:16" ht="58.2" customHeight="1">
      <c r="A13" s="442"/>
      <c r="B13" s="443"/>
      <c r="C13" s="443"/>
      <c r="D13" s="470"/>
      <c r="E13" s="441"/>
      <c r="F13" s="441"/>
      <c r="G13" s="441"/>
      <c r="H13" s="441"/>
      <c r="I13" s="441"/>
      <c r="J13" s="441"/>
      <c r="K13" s="441"/>
      <c r="L13" s="441"/>
      <c r="M13" s="441"/>
      <c r="N13" s="441"/>
      <c r="O13" s="441"/>
      <c r="P13" s="441"/>
    </row>
    <row r="14" spans="1:16" ht="16.95" customHeight="1">
      <c r="A14" s="122">
        <v>1</v>
      </c>
      <c r="B14" s="122">
        <v>2</v>
      </c>
      <c r="C14" s="122">
        <v>3</v>
      </c>
      <c r="D14" s="122">
        <v>4</v>
      </c>
      <c r="E14" s="122">
        <v>5</v>
      </c>
      <c r="F14" s="122">
        <v>6</v>
      </c>
      <c r="G14" s="122">
        <v>7</v>
      </c>
      <c r="H14" s="122">
        <v>8</v>
      </c>
      <c r="I14" s="122">
        <v>9</v>
      </c>
      <c r="J14" s="122">
        <v>10</v>
      </c>
      <c r="K14" s="122">
        <v>11</v>
      </c>
      <c r="L14" s="122">
        <v>12</v>
      </c>
      <c r="M14" s="122">
        <v>13</v>
      </c>
      <c r="N14" s="122">
        <v>14</v>
      </c>
      <c r="O14" s="122">
        <v>15</v>
      </c>
      <c r="P14" s="122">
        <v>16</v>
      </c>
    </row>
    <row r="15" spans="1:16" ht="19.95" customHeight="1">
      <c r="A15" s="450" t="s">
        <v>210</v>
      </c>
      <c r="B15" s="451"/>
      <c r="C15" s="451"/>
      <c r="D15" s="451"/>
      <c r="E15" s="451"/>
      <c r="F15" s="451"/>
      <c r="G15" s="451"/>
      <c r="H15" s="451"/>
      <c r="I15" s="451"/>
      <c r="J15" s="451"/>
      <c r="K15" s="451"/>
      <c r="L15" s="451"/>
      <c r="M15" s="451"/>
      <c r="N15" s="451"/>
      <c r="O15" s="451"/>
      <c r="P15" s="452"/>
    </row>
    <row r="16" spans="1:16" ht="15.6">
      <c r="A16" s="453" t="s">
        <v>295</v>
      </c>
      <c r="B16" s="454"/>
      <c r="C16" s="454"/>
      <c r="D16" s="455"/>
      <c r="E16" s="123">
        <f>E17+E21+E25+E29</f>
        <v>7457704</v>
      </c>
      <c r="F16" s="123">
        <f t="shared" ref="F16:O16" si="0">F17+F21+F25+F29</f>
        <v>5496404</v>
      </c>
      <c r="G16" s="123">
        <f t="shared" si="0"/>
        <v>0</v>
      </c>
      <c r="H16" s="123">
        <f t="shared" si="0"/>
        <v>45000</v>
      </c>
      <c r="I16" s="123">
        <f t="shared" si="0"/>
        <v>1961300</v>
      </c>
      <c r="J16" s="123">
        <f t="shared" si="0"/>
        <v>6071154</v>
      </c>
      <c r="K16" s="123">
        <f t="shared" si="0"/>
        <v>9981154</v>
      </c>
      <c r="L16" s="123">
        <f t="shared" si="0"/>
        <v>0</v>
      </c>
      <c r="M16" s="123">
        <f t="shared" si="0"/>
        <v>0</v>
      </c>
      <c r="N16" s="123">
        <f t="shared" si="0"/>
        <v>0</v>
      </c>
      <c r="O16" s="123">
        <f t="shared" si="0"/>
        <v>6071154</v>
      </c>
      <c r="P16" s="123">
        <f>P17+P21+P25+P29</f>
        <v>13528858</v>
      </c>
    </row>
    <row r="17" spans="1:16" s="307" customFormat="1" ht="77.7" customHeight="1">
      <c r="A17" s="460" t="s">
        <v>441</v>
      </c>
      <c r="B17" s="461"/>
      <c r="C17" s="461"/>
      <c r="D17" s="462"/>
      <c r="E17" s="306">
        <f t="shared" ref="E17:P17" si="1">E20</f>
        <v>0</v>
      </c>
      <c r="F17" s="306">
        <f t="shared" si="1"/>
        <v>0</v>
      </c>
      <c r="G17" s="306">
        <f t="shared" si="1"/>
        <v>0</v>
      </c>
      <c r="H17" s="306">
        <f t="shared" si="1"/>
        <v>0</v>
      </c>
      <c r="I17" s="306">
        <f t="shared" si="1"/>
        <v>0</v>
      </c>
      <c r="J17" s="306">
        <f t="shared" si="1"/>
        <v>61700</v>
      </c>
      <c r="K17" s="306">
        <f t="shared" si="1"/>
        <v>61700</v>
      </c>
      <c r="L17" s="306">
        <f t="shared" si="1"/>
        <v>0</v>
      </c>
      <c r="M17" s="306">
        <f t="shared" si="1"/>
        <v>0</v>
      </c>
      <c r="N17" s="306">
        <f t="shared" si="1"/>
        <v>0</v>
      </c>
      <c r="O17" s="306">
        <f t="shared" si="1"/>
        <v>61700</v>
      </c>
      <c r="P17" s="306">
        <f t="shared" si="1"/>
        <v>61700</v>
      </c>
    </row>
    <row r="18" spans="1:16" s="227" customFormat="1" ht="43.2">
      <c r="A18" s="308" t="s">
        <v>29</v>
      </c>
      <c r="B18" s="309"/>
      <c r="C18" s="310"/>
      <c r="D18" s="33" t="s">
        <v>30</v>
      </c>
      <c r="E18" s="311">
        <f>E19</f>
        <v>0</v>
      </c>
      <c r="F18" s="311">
        <f t="shared" ref="F18:P19" si="2">F19</f>
        <v>0</v>
      </c>
      <c r="G18" s="311">
        <f t="shared" si="2"/>
        <v>0</v>
      </c>
      <c r="H18" s="311">
        <f t="shared" si="2"/>
        <v>0</v>
      </c>
      <c r="I18" s="311">
        <f t="shared" si="2"/>
        <v>0</v>
      </c>
      <c r="J18" s="311">
        <f t="shared" si="2"/>
        <v>61700</v>
      </c>
      <c r="K18" s="311">
        <f t="shared" si="2"/>
        <v>61700</v>
      </c>
      <c r="L18" s="311">
        <f t="shared" si="2"/>
        <v>0</v>
      </c>
      <c r="M18" s="311">
        <f t="shared" si="2"/>
        <v>0</v>
      </c>
      <c r="N18" s="311">
        <f t="shared" si="2"/>
        <v>0</v>
      </c>
      <c r="O18" s="311">
        <f t="shared" si="2"/>
        <v>61700</v>
      </c>
      <c r="P18" s="311">
        <f t="shared" si="2"/>
        <v>61700</v>
      </c>
    </row>
    <row r="19" spans="1:16" s="227" customFormat="1" ht="43.2">
      <c r="A19" s="308" t="s">
        <v>31</v>
      </c>
      <c r="B19" s="309"/>
      <c r="C19" s="310"/>
      <c r="D19" s="33" t="s">
        <v>30</v>
      </c>
      <c r="E19" s="311">
        <f>E20</f>
        <v>0</v>
      </c>
      <c r="F19" s="311">
        <f t="shared" si="2"/>
        <v>0</v>
      </c>
      <c r="G19" s="311">
        <f t="shared" si="2"/>
        <v>0</v>
      </c>
      <c r="H19" s="311">
        <f t="shared" si="2"/>
        <v>0</v>
      </c>
      <c r="I19" s="311">
        <f t="shared" si="2"/>
        <v>0</v>
      </c>
      <c r="J19" s="311">
        <f t="shared" si="2"/>
        <v>61700</v>
      </c>
      <c r="K19" s="311">
        <f t="shared" si="2"/>
        <v>61700</v>
      </c>
      <c r="L19" s="311">
        <f t="shared" si="2"/>
        <v>0</v>
      </c>
      <c r="M19" s="311">
        <f t="shared" si="2"/>
        <v>0</v>
      </c>
      <c r="N19" s="311">
        <f t="shared" si="2"/>
        <v>0</v>
      </c>
      <c r="O19" s="311">
        <f t="shared" si="2"/>
        <v>61700</v>
      </c>
      <c r="P19" s="311">
        <f t="shared" si="2"/>
        <v>61700</v>
      </c>
    </row>
    <row r="20" spans="1:16" s="227" customFormat="1" ht="115.2">
      <c r="A20" s="228" t="s">
        <v>418</v>
      </c>
      <c r="B20" s="228">
        <v>1184</v>
      </c>
      <c r="C20" s="229" t="s">
        <v>159</v>
      </c>
      <c r="D20" s="230" t="s">
        <v>419</v>
      </c>
      <c r="E20" s="231">
        <f t="shared" ref="E20" si="3">F20+I20</f>
        <v>0</v>
      </c>
      <c r="F20" s="232">
        <v>0</v>
      </c>
      <c r="G20" s="232">
        <v>0</v>
      </c>
      <c r="H20" s="232">
        <v>0</v>
      </c>
      <c r="I20" s="232">
        <v>0</v>
      </c>
      <c r="J20" s="231">
        <f>L20+O20</f>
        <v>61700</v>
      </c>
      <c r="K20" s="232">
        <f>O20</f>
        <v>61700</v>
      </c>
      <c r="L20" s="232">
        <v>0</v>
      </c>
      <c r="M20" s="232">
        <v>0</v>
      </c>
      <c r="N20" s="232">
        <v>0</v>
      </c>
      <c r="O20" s="232">
        <v>61700</v>
      </c>
      <c r="P20" s="231">
        <f t="shared" ref="P20" si="4">E20+J20</f>
        <v>61700</v>
      </c>
    </row>
    <row r="21" spans="1:16" s="307" customFormat="1" ht="40.65" customHeight="1">
      <c r="A21" s="463" t="s">
        <v>482</v>
      </c>
      <c r="B21" s="464"/>
      <c r="C21" s="464"/>
      <c r="D21" s="465"/>
      <c r="E21" s="306">
        <f t="shared" ref="E21:P21" si="5">E24</f>
        <v>0</v>
      </c>
      <c r="F21" s="306">
        <f t="shared" si="5"/>
        <v>0</v>
      </c>
      <c r="G21" s="306">
        <f t="shared" si="5"/>
        <v>0</v>
      </c>
      <c r="H21" s="306">
        <f t="shared" si="5"/>
        <v>0</v>
      </c>
      <c r="I21" s="306">
        <f t="shared" si="5"/>
        <v>0</v>
      </c>
      <c r="J21" s="306">
        <f t="shared" si="5"/>
        <v>4500000</v>
      </c>
      <c r="K21" s="306">
        <f t="shared" si="5"/>
        <v>0</v>
      </c>
      <c r="L21" s="306">
        <f t="shared" si="5"/>
        <v>0</v>
      </c>
      <c r="M21" s="306">
        <f t="shared" si="5"/>
        <v>0</v>
      </c>
      <c r="N21" s="306">
        <f t="shared" si="5"/>
        <v>0</v>
      </c>
      <c r="O21" s="306">
        <f t="shared" si="5"/>
        <v>4500000</v>
      </c>
      <c r="P21" s="306">
        <f t="shared" si="5"/>
        <v>4500000</v>
      </c>
    </row>
    <row r="22" spans="1:16" s="227" customFormat="1" ht="43.2">
      <c r="A22" s="308" t="s">
        <v>29</v>
      </c>
      <c r="B22" s="309"/>
      <c r="C22" s="310"/>
      <c r="D22" s="33" t="s">
        <v>30</v>
      </c>
      <c r="E22" s="311">
        <f>E23</f>
        <v>0</v>
      </c>
      <c r="F22" s="311">
        <f t="shared" ref="F22:P23" si="6">F23</f>
        <v>0</v>
      </c>
      <c r="G22" s="311">
        <f t="shared" si="6"/>
        <v>0</v>
      </c>
      <c r="H22" s="311">
        <f t="shared" si="6"/>
        <v>0</v>
      </c>
      <c r="I22" s="311">
        <f t="shared" si="6"/>
        <v>0</v>
      </c>
      <c r="J22" s="311">
        <f t="shared" si="6"/>
        <v>4500000</v>
      </c>
      <c r="K22" s="311">
        <f t="shared" si="6"/>
        <v>0</v>
      </c>
      <c r="L22" s="311">
        <f t="shared" si="6"/>
        <v>0</v>
      </c>
      <c r="M22" s="311">
        <f t="shared" si="6"/>
        <v>0</v>
      </c>
      <c r="N22" s="311">
        <f t="shared" si="6"/>
        <v>0</v>
      </c>
      <c r="O22" s="311">
        <f t="shared" si="6"/>
        <v>4500000</v>
      </c>
      <c r="P22" s="311">
        <f t="shared" si="6"/>
        <v>4500000</v>
      </c>
    </row>
    <row r="23" spans="1:16" s="227" customFormat="1" ht="43.2">
      <c r="A23" s="308" t="s">
        <v>31</v>
      </c>
      <c r="B23" s="309"/>
      <c r="C23" s="310"/>
      <c r="D23" s="33" t="s">
        <v>30</v>
      </c>
      <c r="E23" s="311">
        <f>E24</f>
        <v>0</v>
      </c>
      <c r="F23" s="311">
        <f t="shared" si="6"/>
        <v>0</v>
      </c>
      <c r="G23" s="311">
        <f t="shared" si="6"/>
        <v>0</v>
      </c>
      <c r="H23" s="311">
        <f t="shared" si="6"/>
        <v>0</v>
      </c>
      <c r="I23" s="311">
        <f t="shared" si="6"/>
        <v>0</v>
      </c>
      <c r="J23" s="311">
        <f t="shared" si="6"/>
        <v>4500000</v>
      </c>
      <c r="K23" s="311">
        <f t="shared" si="6"/>
        <v>0</v>
      </c>
      <c r="L23" s="311">
        <f t="shared" si="6"/>
        <v>0</v>
      </c>
      <c r="M23" s="311">
        <f t="shared" si="6"/>
        <v>0</v>
      </c>
      <c r="N23" s="311">
        <f t="shared" si="6"/>
        <v>0</v>
      </c>
      <c r="O23" s="311">
        <f t="shared" si="6"/>
        <v>4500000</v>
      </c>
      <c r="P23" s="311">
        <f t="shared" si="6"/>
        <v>4500000</v>
      </c>
    </row>
    <row r="24" spans="1:16" s="227" customFormat="1" ht="100.8">
      <c r="A24" s="228" t="s">
        <v>460</v>
      </c>
      <c r="B24" s="228">
        <v>1276</v>
      </c>
      <c r="C24" s="229" t="s">
        <v>159</v>
      </c>
      <c r="D24" s="230" t="s">
        <v>459</v>
      </c>
      <c r="E24" s="231">
        <f t="shared" ref="E24" si="7">F24+I24</f>
        <v>0</v>
      </c>
      <c r="F24" s="232">
        <v>0</v>
      </c>
      <c r="G24" s="232">
        <v>0</v>
      </c>
      <c r="H24" s="232">
        <v>0</v>
      </c>
      <c r="I24" s="232">
        <v>0</v>
      </c>
      <c r="J24" s="231">
        <f>L24+O24</f>
        <v>4500000</v>
      </c>
      <c r="K24" s="20">
        <v>0</v>
      </c>
      <c r="L24" s="232">
        <v>0</v>
      </c>
      <c r="M24" s="232">
        <v>0</v>
      </c>
      <c r="N24" s="232">
        <v>0</v>
      </c>
      <c r="O24" s="232">
        <v>4500000</v>
      </c>
      <c r="P24" s="231">
        <f t="shared" ref="P24" si="8">E24+J24</f>
        <v>4500000</v>
      </c>
    </row>
    <row r="25" spans="1:16" s="348" customFormat="1" ht="46.35" customHeight="1">
      <c r="A25" s="466" t="s">
        <v>485</v>
      </c>
      <c r="B25" s="467"/>
      <c r="C25" s="467"/>
      <c r="D25" s="468"/>
      <c r="E25" s="306">
        <f>E26</f>
        <v>0</v>
      </c>
      <c r="F25" s="306">
        <f t="shared" ref="F25:P27" si="9">F26</f>
        <v>0</v>
      </c>
      <c r="G25" s="306">
        <f t="shared" si="9"/>
        <v>0</v>
      </c>
      <c r="H25" s="306">
        <f t="shared" si="9"/>
        <v>0</v>
      </c>
      <c r="I25" s="306">
        <f t="shared" si="9"/>
        <v>0</v>
      </c>
      <c r="J25" s="306">
        <f t="shared" si="9"/>
        <v>-8500000</v>
      </c>
      <c r="K25" s="306">
        <f t="shared" si="9"/>
        <v>0</v>
      </c>
      <c r="L25" s="306">
        <f t="shared" si="9"/>
        <v>0</v>
      </c>
      <c r="M25" s="306">
        <f t="shared" si="9"/>
        <v>0</v>
      </c>
      <c r="N25" s="306">
        <f t="shared" si="9"/>
        <v>0</v>
      </c>
      <c r="O25" s="306">
        <f t="shared" si="9"/>
        <v>-8500000</v>
      </c>
      <c r="P25" s="306">
        <f t="shared" si="9"/>
        <v>-8500000</v>
      </c>
    </row>
    <row r="26" spans="1:16" s="227" customFormat="1" ht="18.149999999999999" customHeight="1">
      <c r="A26" s="308" t="s">
        <v>13</v>
      </c>
      <c r="B26" s="309"/>
      <c r="C26" s="310"/>
      <c r="D26" s="371" t="s">
        <v>14</v>
      </c>
      <c r="E26" s="311">
        <f>E27</f>
        <v>0</v>
      </c>
      <c r="F26" s="311">
        <f t="shared" si="9"/>
        <v>0</v>
      </c>
      <c r="G26" s="311">
        <f t="shared" si="9"/>
        <v>0</v>
      </c>
      <c r="H26" s="311">
        <f t="shared" si="9"/>
        <v>0</v>
      </c>
      <c r="I26" s="311">
        <f t="shared" si="9"/>
        <v>0</v>
      </c>
      <c r="J26" s="311">
        <f t="shared" si="9"/>
        <v>-8500000</v>
      </c>
      <c r="K26" s="311">
        <f t="shared" si="9"/>
        <v>0</v>
      </c>
      <c r="L26" s="311">
        <f t="shared" si="9"/>
        <v>0</v>
      </c>
      <c r="M26" s="311">
        <f t="shared" si="9"/>
        <v>0</v>
      </c>
      <c r="N26" s="311">
        <f t="shared" si="9"/>
        <v>0</v>
      </c>
      <c r="O26" s="311">
        <f t="shared" si="9"/>
        <v>-8500000</v>
      </c>
      <c r="P26" s="311">
        <f t="shared" si="9"/>
        <v>-8500000</v>
      </c>
    </row>
    <row r="27" spans="1:16" s="227" customFormat="1" ht="14.4" customHeight="1">
      <c r="A27" s="308" t="s">
        <v>15</v>
      </c>
      <c r="B27" s="309"/>
      <c r="C27" s="310"/>
      <c r="D27" s="371" t="s">
        <v>14</v>
      </c>
      <c r="E27" s="311">
        <f>E28</f>
        <v>0</v>
      </c>
      <c r="F27" s="311">
        <f t="shared" si="9"/>
        <v>0</v>
      </c>
      <c r="G27" s="311">
        <f t="shared" si="9"/>
        <v>0</v>
      </c>
      <c r="H27" s="311">
        <f t="shared" si="9"/>
        <v>0</v>
      </c>
      <c r="I27" s="311">
        <f t="shared" si="9"/>
        <v>0</v>
      </c>
      <c r="J27" s="311">
        <f t="shared" si="9"/>
        <v>-8500000</v>
      </c>
      <c r="K27" s="311">
        <f t="shared" si="9"/>
        <v>0</v>
      </c>
      <c r="L27" s="311">
        <f t="shared" si="9"/>
        <v>0</v>
      </c>
      <c r="M27" s="311">
        <f t="shared" si="9"/>
        <v>0</v>
      </c>
      <c r="N27" s="311">
        <f t="shared" si="9"/>
        <v>0</v>
      </c>
      <c r="O27" s="311">
        <f t="shared" si="9"/>
        <v>-8500000</v>
      </c>
      <c r="P27" s="311">
        <f t="shared" si="9"/>
        <v>-8500000</v>
      </c>
    </row>
    <row r="28" spans="1:16" s="227" customFormat="1" ht="49.8" customHeight="1">
      <c r="A28" s="228" t="s">
        <v>259</v>
      </c>
      <c r="B28" s="228">
        <v>7367</v>
      </c>
      <c r="C28" s="229" t="s">
        <v>77</v>
      </c>
      <c r="D28" s="230" t="s">
        <v>260</v>
      </c>
      <c r="E28" s="231">
        <f t="shared" ref="E28" si="10">F28+I28</f>
        <v>0</v>
      </c>
      <c r="F28" s="232">
        <v>0</v>
      </c>
      <c r="G28" s="232">
        <v>0</v>
      </c>
      <c r="H28" s="232">
        <v>0</v>
      </c>
      <c r="I28" s="232">
        <v>0</v>
      </c>
      <c r="J28" s="231">
        <f>L28+O28</f>
        <v>-8500000</v>
      </c>
      <c r="K28" s="232">
        <v>0</v>
      </c>
      <c r="L28" s="232">
        <v>0</v>
      </c>
      <c r="M28" s="232">
        <v>0</v>
      </c>
      <c r="N28" s="232">
        <v>0</v>
      </c>
      <c r="O28" s="232">
        <v>-8500000</v>
      </c>
      <c r="P28" s="231">
        <f t="shared" ref="P28" si="11">E28+J28</f>
        <v>-8500000</v>
      </c>
    </row>
    <row r="29" spans="1:16" ht="33.9" customHeight="1">
      <c r="A29" s="459" t="s">
        <v>486</v>
      </c>
      <c r="B29" s="457"/>
      <c r="C29" s="457"/>
      <c r="D29" s="458"/>
      <c r="E29" s="123">
        <f t="shared" ref="E29:P29" si="12">E30+E48+E56</f>
        <v>7457704</v>
      </c>
      <c r="F29" s="123">
        <f t="shared" si="12"/>
        <v>5496404</v>
      </c>
      <c r="G29" s="123">
        <f t="shared" si="12"/>
        <v>0</v>
      </c>
      <c r="H29" s="123">
        <f t="shared" si="12"/>
        <v>45000</v>
      </c>
      <c r="I29" s="123">
        <f t="shared" si="12"/>
        <v>1961300</v>
      </c>
      <c r="J29" s="123">
        <f t="shared" si="12"/>
        <v>10009454</v>
      </c>
      <c r="K29" s="123">
        <f t="shared" si="12"/>
        <v>9919454</v>
      </c>
      <c r="L29" s="123">
        <f t="shared" si="12"/>
        <v>0</v>
      </c>
      <c r="M29" s="123">
        <f t="shared" si="12"/>
        <v>0</v>
      </c>
      <c r="N29" s="123">
        <f t="shared" si="12"/>
        <v>0</v>
      </c>
      <c r="O29" s="123">
        <f t="shared" si="12"/>
        <v>10009454</v>
      </c>
      <c r="P29" s="123">
        <f t="shared" si="12"/>
        <v>17467158</v>
      </c>
    </row>
    <row r="30" spans="1:16" s="35" customFormat="1" ht="15.6">
      <c r="A30" s="30" t="s">
        <v>13</v>
      </c>
      <c r="B30" s="31"/>
      <c r="C30" s="32"/>
      <c r="D30" s="33" t="s">
        <v>14</v>
      </c>
      <c r="E30" s="34">
        <f>E31</f>
        <v>7001520</v>
      </c>
      <c r="F30" s="34">
        <f t="shared" ref="F30:P30" si="13">F31</f>
        <v>5075220</v>
      </c>
      <c r="G30" s="34">
        <f t="shared" si="13"/>
        <v>0</v>
      </c>
      <c r="H30" s="34">
        <f t="shared" si="13"/>
        <v>0</v>
      </c>
      <c r="I30" s="34">
        <f t="shared" si="13"/>
        <v>1926300</v>
      </c>
      <c r="J30" s="34">
        <f t="shared" si="13"/>
        <v>6000000</v>
      </c>
      <c r="K30" s="34">
        <f t="shared" si="13"/>
        <v>6000000</v>
      </c>
      <c r="L30" s="34">
        <f t="shared" si="13"/>
        <v>0</v>
      </c>
      <c r="M30" s="34">
        <f t="shared" si="13"/>
        <v>0</v>
      </c>
      <c r="N30" s="34">
        <f t="shared" si="13"/>
        <v>0</v>
      </c>
      <c r="O30" s="34">
        <f t="shared" si="13"/>
        <v>6000000</v>
      </c>
      <c r="P30" s="34">
        <f t="shared" si="13"/>
        <v>13001520</v>
      </c>
    </row>
    <row r="31" spans="1:16" s="35" customFormat="1" ht="15.6">
      <c r="A31" s="30" t="s">
        <v>15</v>
      </c>
      <c r="B31" s="31"/>
      <c r="C31" s="32"/>
      <c r="D31" s="33" t="s">
        <v>14</v>
      </c>
      <c r="E31" s="34">
        <f t="shared" ref="E31:P31" si="14">SUM(E32:E47)</f>
        <v>7001520</v>
      </c>
      <c r="F31" s="34">
        <f t="shared" si="14"/>
        <v>5075220</v>
      </c>
      <c r="G31" s="34">
        <f t="shared" si="14"/>
        <v>0</v>
      </c>
      <c r="H31" s="34">
        <f t="shared" si="14"/>
        <v>0</v>
      </c>
      <c r="I31" s="34">
        <f t="shared" si="14"/>
        <v>1926300</v>
      </c>
      <c r="J31" s="34">
        <f t="shared" si="14"/>
        <v>6000000</v>
      </c>
      <c r="K31" s="34">
        <f t="shared" si="14"/>
        <v>6000000</v>
      </c>
      <c r="L31" s="34">
        <f t="shared" si="14"/>
        <v>0</v>
      </c>
      <c r="M31" s="34">
        <f t="shared" si="14"/>
        <v>0</v>
      </c>
      <c r="N31" s="34">
        <f t="shared" si="14"/>
        <v>0</v>
      </c>
      <c r="O31" s="34">
        <f t="shared" si="14"/>
        <v>6000000</v>
      </c>
      <c r="P31" s="34">
        <f t="shared" si="14"/>
        <v>13001520</v>
      </c>
    </row>
    <row r="32" spans="1:16" s="35" customFormat="1" ht="86.4">
      <c r="A32" s="19" t="s">
        <v>16</v>
      </c>
      <c r="B32" s="19" t="s">
        <v>18</v>
      </c>
      <c r="C32" s="21" t="s">
        <v>17</v>
      </c>
      <c r="D32" s="36" t="s">
        <v>19</v>
      </c>
      <c r="E32" s="1">
        <f>F32+I32</f>
        <v>65000</v>
      </c>
      <c r="F32" s="1">
        <v>11500</v>
      </c>
      <c r="G32" s="20">
        <v>0</v>
      </c>
      <c r="H32" s="20">
        <v>0</v>
      </c>
      <c r="I32" s="20">
        <v>53500</v>
      </c>
      <c r="J32" s="1">
        <f>O32</f>
        <v>0</v>
      </c>
      <c r="K32" s="20">
        <v>0</v>
      </c>
      <c r="L32" s="20">
        <v>0</v>
      </c>
      <c r="M32" s="20">
        <v>0</v>
      </c>
      <c r="N32" s="20">
        <v>0</v>
      </c>
      <c r="O32" s="20">
        <v>0</v>
      </c>
      <c r="P32" s="1">
        <f>E32+J32</f>
        <v>65000</v>
      </c>
    </row>
    <row r="33" spans="1:18" s="35" customFormat="1" ht="28.8">
      <c r="A33" s="19" t="s">
        <v>101</v>
      </c>
      <c r="B33" s="19" t="s">
        <v>20</v>
      </c>
      <c r="C33" s="21" t="s">
        <v>102</v>
      </c>
      <c r="D33" s="22" t="s">
        <v>103</v>
      </c>
      <c r="E33" s="1">
        <f t="shared" ref="E33" si="15">F33+I33</f>
        <v>99000</v>
      </c>
      <c r="F33" s="1">
        <f>99000</f>
        <v>99000</v>
      </c>
      <c r="G33" s="20">
        <v>0</v>
      </c>
      <c r="H33" s="20">
        <v>0</v>
      </c>
      <c r="I33" s="20">
        <v>0</v>
      </c>
      <c r="J33" s="1">
        <f>O33</f>
        <v>0</v>
      </c>
      <c r="K33" s="20">
        <v>0</v>
      </c>
      <c r="L33" s="20">
        <v>0</v>
      </c>
      <c r="M33" s="20">
        <v>0</v>
      </c>
      <c r="N33" s="20">
        <v>0</v>
      </c>
      <c r="O33" s="20">
        <v>0</v>
      </c>
      <c r="P33" s="1">
        <f>E33+J33</f>
        <v>99000</v>
      </c>
    </row>
    <row r="34" spans="1:18" s="35" customFormat="1" ht="43.2">
      <c r="A34" s="19" t="s">
        <v>21</v>
      </c>
      <c r="B34" s="19" t="s">
        <v>23</v>
      </c>
      <c r="C34" s="21" t="s">
        <v>22</v>
      </c>
      <c r="D34" s="22" t="s">
        <v>232</v>
      </c>
      <c r="E34" s="1">
        <f t="shared" ref="E34" si="16">F34+I34</f>
        <v>520000</v>
      </c>
      <c r="F34" s="1">
        <v>520000</v>
      </c>
      <c r="G34" s="20">
        <v>0</v>
      </c>
      <c r="H34" s="20">
        <v>0</v>
      </c>
      <c r="I34" s="20">
        <v>0</v>
      </c>
      <c r="J34" s="1">
        <f t="shared" ref="J34" si="17">L34+O34</f>
        <v>0</v>
      </c>
      <c r="K34" s="20">
        <v>0</v>
      </c>
      <c r="L34" s="20">
        <v>0</v>
      </c>
      <c r="M34" s="20">
        <v>0</v>
      </c>
      <c r="N34" s="20">
        <v>0</v>
      </c>
      <c r="O34" s="20">
        <v>0</v>
      </c>
      <c r="P34" s="1">
        <f t="shared" ref="P34" si="18">E34+J34</f>
        <v>520000</v>
      </c>
    </row>
    <row r="35" spans="1:18" s="35" customFormat="1" ht="28.8">
      <c r="A35" s="19" t="s">
        <v>119</v>
      </c>
      <c r="B35" s="19" t="s">
        <v>120</v>
      </c>
      <c r="C35" s="21" t="s">
        <v>24</v>
      </c>
      <c r="D35" s="22" t="s">
        <v>121</v>
      </c>
      <c r="E35" s="1">
        <f t="shared" ref="E35:E43" si="19">F35+I35</f>
        <v>100000</v>
      </c>
      <c r="F35" s="20">
        <v>0</v>
      </c>
      <c r="G35" s="20">
        <v>0</v>
      </c>
      <c r="H35" s="20">
        <v>0</v>
      </c>
      <c r="I35" s="20">
        <v>100000</v>
      </c>
      <c r="J35" s="1">
        <f t="shared" ref="J35:J36" si="20">L35+O35</f>
        <v>0</v>
      </c>
      <c r="K35" s="20">
        <v>0</v>
      </c>
      <c r="L35" s="20">
        <v>0</v>
      </c>
      <c r="M35" s="20">
        <v>0</v>
      </c>
      <c r="N35" s="20">
        <v>0</v>
      </c>
      <c r="O35" s="20">
        <v>0</v>
      </c>
      <c r="P35" s="1">
        <f t="shared" ref="P35:P47" si="21">E35+J35</f>
        <v>100000</v>
      </c>
    </row>
    <row r="36" spans="1:18" ht="72">
      <c r="A36" s="19" t="s">
        <v>122</v>
      </c>
      <c r="B36" s="19" t="s">
        <v>123</v>
      </c>
      <c r="C36" s="21" t="s">
        <v>24</v>
      </c>
      <c r="D36" s="36" t="s">
        <v>124</v>
      </c>
      <c r="E36" s="1">
        <f t="shared" si="19"/>
        <v>1512800</v>
      </c>
      <c r="F36" s="20">
        <v>0</v>
      </c>
      <c r="G36" s="20">
        <v>0</v>
      </c>
      <c r="H36" s="20">
        <v>0</v>
      </c>
      <c r="I36" s="20">
        <v>1512800</v>
      </c>
      <c r="J36" s="1">
        <f t="shared" si="20"/>
        <v>0</v>
      </c>
      <c r="K36" s="20">
        <v>0</v>
      </c>
      <c r="L36" s="20">
        <v>0</v>
      </c>
      <c r="M36" s="20">
        <v>0</v>
      </c>
      <c r="N36" s="20">
        <v>0</v>
      </c>
      <c r="O36" s="20">
        <v>0</v>
      </c>
      <c r="P36" s="1">
        <f t="shared" si="21"/>
        <v>1512800</v>
      </c>
    </row>
    <row r="37" spans="1:18" ht="28.8">
      <c r="A37" s="19" t="s">
        <v>25</v>
      </c>
      <c r="B37" s="19" t="s">
        <v>26</v>
      </c>
      <c r="C37" s="21" t="s">
        <v>24</v>
      </c>
      <c r="D37" s="36" t="s">
        <v>27</v>
      </c>
      <c r="E37" s="1">
        <f>F37+I37</f>
        <v>700000</v>
      </c>
      <c r="F37" s="20">
        <f>1000000-400000</f>
        <v>600000</v>
      </c>
      <c r="G37" s="20">
        <v>0</v>
      </c>
      <c r="H37" s="20">
        <v>0</v>
      </c>
      <c r="I37" s="20">
        <v>100000</v>
      </c>
      <c r="J37" s="1">
        <f t="shared" ref="J37" si="22">L37+O37</f>
        <v>0</v>
      </c>
      <c r="K37" s="20">
        <v>0</v>
      </c>
      <c r="L37" s="20">
        <v>0</v>
      </c>
      <c r="M37" s="20">
        <v>0</v>
      </c>
      <c r="N37" s="20">
        <v>0</v>
      </c>
      <c r="O37" s="20">
        <v>0</v>
      </c>
      <c r="P37" s="1">
        <f t="shared" ref="P37" si="23">E37+J37</f>
        <v>700000</v>
      </c>
    </row>
    <row r="38" spans="1:18" s="35" customFormat="1" ht="179.7" customHeight="1">
      <c r="A38" s="19" t="s">
        <v>125</v>
      </c>
      <c r="B38" s="19" t="s">
        <v>126</v>
      </c>
      <c r="C38" s="21" t="s">
        <v>127</v>
      </c>
      <c r="D38" s="36" t="s">
        <v>128</v>
      </c>
      <c r="E38" s="1">
        <f t="shared" si="19"/>
        <v>110000</v>
      </c>
      <c r="F38" s="20">
        <v>0</v>
      </c>
      <c r="G38" s="20">
        <v>0</v>
      </c>
      <c r="H38" s="20">
        <v>0</v>
      </c>
      <c r="I38" s="1">
        <f>110000</f>
        <v>110000</v>
      </c>
      <c r="J38" s="1">
        <f>L38+O38</f>
        <v>0</v>
      </c>
      <c r="K38" s="20">
        <v>0</v>
      </c>
      <c r="L38" s="20">
        <v>0</v>
      </c>
      <c r="M38" s="20">
        <v>0</v>
      </c>
      <c r="N38" s="20">
        <v>0</v>
      </c>
      <c r="O38" s="20">
        <v>0</v>
      </c>
      <c r="P38" s="1">
        <f>E38+J38</f>
        <v>110000</v>
      </c>
    </row>
    <row r="39" spans="1:18" s="35" customFormat="1" ht="90.75" customHeight="1">
      <c r="A39" s="19" t="s">
        <v>212</v>
      </c>
      <c r="B39" s="19" t="s">
        <v>213</v>
      </c>
      <c r="C39" s="21" t="s">
        <v>127</v>
      </c>
      <c r="D39" s="22" t="s">
        <v>214</v>
      </c>
      <c r="E39" s="1">
        <f t="shared" si="19"/>
        <v>0</v>
      </c>
      <c r="F39" s="20">
        <v>0</v>
      </c>
      <c r="G39" s="20">
        <v>0</v>
      </c>
      <c r="H39" s="20">
        <v>0</v>
      </c>
      <c r="I39" s="20">
        <v>0</v>
      </c>
      <c r="J39" s="1">
        <f t="shared" ref="J39:J40" si="24">L39+O39</f>
        <v>2000000</v>
      </c>
      <c r="K39" s="20">
        <f>O39</f>
        <v>2000000</v>
      </c>
      <c r="L39" s="20">
        <v>0</v>
      </c>
      <c r="M39" s="20">
        <v>0</v>
      </c>
      <c r="N39" s="20">
        <v>0</v>
      </c>
      <c r="O39" s="20">
        <v>2000000</v>
      </c>
      <c r="P39" s="1">
        <f>E39+J39</f>
        <v>2000000</v>
      </c>
      <c r="R39" s="325"/>
    </row>
    <row r="40" spans="1:18" s="35" customFormat="1" ht="15.6">
      <c r="A40" s="19" t="s">
        <v>73</v>
      </c>
      <c r="B40" s="19" t="s">
        <v>74</v>
      </c>
      <c r="C40" s="21" t="s">
        <v>75</v>
      </c>
      <c r="D40" s="22" t="s">
        <v>76</v>
      </c>
      <c r="E40" s="1">
        <f t="shared" si="19"/>
        <v>96000</v>
      </c>
      <c r="F40" s="20">
        <v>96000</v>
      </c>
      <c r="G40" s="20">
        <v>0</v>
      </c>
      <c r="H40" s="20">
        <v>0</v>
      </c>
      <c r="I40" s="20">
        <v>0</v>
      </c>
      <c r="J40" s="1">
        <f t="shared" si="24"/>
        <v>0</v>
      </c>
      <c r="K40" s="20">
        <v>0</v>
      </c>
      <c r="L40" s="20">
        <v>0</v>
      </c>
      <c r="M40" s="20">
        <v>0</v>
      </c>
      <c r="N40" s="20">
        <v>0</v>
      </c>
      <c r="O40" s="20">
        <v>0</v>
      </c>
      <c r="P40" s="1">
        <f t="shared" ref="P40:P41" si="25">E40+J40</f>
        <v>96000</v>
      </c>
      <c r="Q40" s="108"/>
    </row>
    <row r="41" spans="1:18" ht="57.6">
      <c r="A41" s="239" t="s">
        <v>129</v>
      </c>
      <c r="B41" s="239" t="s">
        <v>130</v>
      </c>
      <c r="C41" s="239" t="s">
        <v>131</v>
      </c>
      <c r="D41" s="36" t="s">
        <v>132</v>
      </c>
      <c r="E41" s="1">
        <f t="shared" ref="E41:E42" si="26">F41+I41</f>
        <v>35000</v>
      </c>
      <c r="F41" s="1">
        <v>10000</v>
      </c>
      <c r="G41" s="20">
        <v>0</v>
      </c>
      <c r="H41" s="20">
        <v>0</v>
      </c>
      <c r="I41" s="20">
        <v>25000</v>
      </c>
      <c r="J41" s="37">
        <v>0</v>
      </c>
      <c r="K41" s="20">
        <v>0</v>
      </c>
      <c r="L41" s="20">
        <v>0</v>
      </c>
      <c r="M41" s="20">
        <v>0</v>
      </c>
      <c r="N41" s="20">
        <v>0</v>
      </c>
      <c r="O41" s="20">
        <v>0</v>
      </c>
      <c r="P41" s="1">
        <f t="shared" si="25"/>
        <v>35000</v>
      </c>
    </row>
    <row r="42" spans="1:18" ht="72">
      <c r="A42" s="239" t="s">
        <v>215</v>
      </c>
      <c r="B42" s="239" t="s">
        <v>216</v>
      </c>
      <c r="C42" s="239" t="s">
        <v>131</v>
      </c>
      <c r="D42" s="36" t="s">
        <v>217</v>
      </c>
      <c r="E42" s="1">
        <f t="shared" si="26"/>
        <v>0</v>
      </c>
      <c r="F42" s="1">
        <v>0</v>
      </c>
      <c r="G42" s="20">
        <v>0</v>
      </c>
      <c r="H42" s="20">
        <v>0</v>
      </c>
      <c r="I42" s="337">
        <v>0</v>
      </c>
      <c r="J42" s="37">
        <f>K42</f>
        <v>4000000</v>
      </c>
      <c r="K42" s="20">
        <f>O42</f>
        <v>4000000</v>
      </c>
      <c r="L42" s="20"/>
      <c r="M42" s="20"/>
      <c r="N42" s="20"/>
      <c r="O42" s="20">
        <v>4000000</v>
      </c>
      <c r="P42" s="1">
        <f t="shared" ref="P42:P43" si="27">E42+J42</f>
        <v>4000000</v>
      </c>
    </row>
    <row r="43" spans="1:18" ht="28.8">
      <c r="A43" s="239" t="s">
        <v>309</v>
      </c>
      <c r="B43" s="239" t="s">
        <v>310</v>
      </c>
      <c r="C43" s="239" t="s">
        <v>312</v>
      </c>
      <c r="D43" s="36" t="s">
        <v>311</v>
      </c>
      <c r="E43" s="1">
        <f t="shared" si="19"/>
        <v>30000</v>
      </c>
      <c r="F43" s="1">
        <v>5000</v>
      </c>
      <c r="G43" s="20">
        <v>0</v>
      </c>
      <c r="H43" s="20">
        <v>0</v>
      </c>
      <c r="I43" s="20">
        <v>25000</v>
      </c>
      <c r="J43" s="37">
        <v>0</v>
      </c>
      <c r="K43" s="20">
        <v>0</v>
      </c>
      <c r="L43" s="20">
        <v>0</v>
      </c>
      <c r="M43" s="20">
        <v>0</v>
      </c>
      <c r="N43" s="20">
        <v>0</v>
      </c>
      <c r="O43" s="20">
        <v>0</v>
      </c>
      <c r="P43" s="1">
        <f t="shared" si="27"/>
        <v>30000</v>
      </c>
    </row>
    <row r="44" spans="1:18" ht="28.8">
      <c r="A44" s="239" t="s">
        <v>296</v>
      </c>
      <c r="B44" s="239" t="s">
        <v>297</v>
      </c>
      <c r="C44" s="239" t="s">
        <v>77</v>
      </c>
      <c r="D44" s="36" t="s">
        <v>298</v>
      </c>
      <c r="E44" s="1">
        <f t="shared" ref="E44" si="28">F44+I44</f>
        <v>1400000</v>
      </c>
      <c r="F44" s="1">
        <v>1400000</v>
      </c>
      <c r="G44" s="20">
        <v>0</v>
      </c>
      <c r="H44" s="20">
        <v>0</v>
      </c>
      <c r="I44" s="20">
        <v>0</v>
      </c>
      <c r="J44" s="37">
        <v>0</v>
      </c>
      <c r="K44" s="20">
        <v>0</v>
      </c>
      <c r="L44" s="20">
        <v>0</v>
      </c>
      <c r="M44" s="20">
        <v>0</v>
      </c>
      <c r="N44" s="20">
        <v>0</v>
      </c>
      <c r="O44" s="20">
        <v>0</v>
      </c>
      <c r="P44" s="1">
        <f t="shared" ref="P44:P45" si="29">E44+J44</f>
        <v>1400000</v>
      </c>
    </row>
    <row r="45" spans="1:18" s="111" customFormat="1" ht="43.2">
      <c r="A45" s="19" t="s">
        <v>133</v>
      </c>
      <c r="B45" s="19" t="s">
        <v>134</v>
      </c>
      <c r="C45" s="21" t="s">
        <v>135</v>
      </c>
      <c r="D45" s="22" t="s">
        <v>136</v>
      </c>
      <c r="E45" s="1">
        <f>F45+I45</f>
        <v>1570</v>
      </c>
      <c r="F45" s="20">
        <v>1570</v>
      </c>
      <c r="G45" s="20">
        <v>0</v>
      </c>
      <c r="H45" s="295">
        <v>0</v>
      </c>
      <c r="I45" s="20">
        <v>0</v>
      </c>
      <c r="J45" s="1">
        <f>L45+O45</f>
        <v>0</v>
      </c>
      <c r="K45" s="20">
        <v>0</v>
      </c>
      <c r="L45" s="20">
        <v>0</v>
      </c>
      <c r="M45" s="20">
        <v>0</v>
      </c>
      <c r="N45" s="20">
        <v>0</v>
      </c>
      <c r="O45" s="20">
        <v>0</v>
      </c>
      <c r="P45" s="1">
        <f t="shared" si="29"/>
        <v>1570</v>
      </c>
      <c r="Q45" s="38"/>
    </row>
    <row r="46" spans="1:18" s="111" customFormat="1" ht="28.8">
      <c r="A46" s="19" t="s">
        <v>58</v>
      </c>
      <c r="B46" s="19" t="s">
        <v>59</v>
      </c>
      <c r="C46" s="21" t="s">
        <v>28</v>
      </c>
      <c r="D46" s="22" t="s">
        <v>60</v>
      </c>
      <c r="E46" s="1">
        <f>F46+I46</f>
        <v>132150</v>
      </c>
      <c r="F46" s="20">
        <v>132150</v>
      </c>
      <c r="G46" s="20">
        <v>0</v>
      </c>
      <c r="H46" s="295">
        <v>0</v>
      </c>
      <c r="I46" s="20">
        <v>0</v>
      </c>
      <c r="J46" s="1">
        <f>L46+O46</f>
        <v>0</v>
      </c>
      <c r="K46" s="20">
        <v>0</v>
      </c>
      <c r="L46" s="20">
        <v>0</v>
      </c>
      <c r="M46" s="20">
        <v>0</v>
      </c>
      <c r="N46" s="20">
        <v>0</v>
      </c>
      <c r="O46" s="20">
        <v>0</v>
      </c>
      <c r="P46" s="1">
        <f t="shared" si="21"/>
        <v>132150</v>
      </c>
      <c r="Q46" s="38"/>
    </row>
    <row r="47" spans="1:18" ht="57.6">
      <c r="A47" s="239" t="s">
        <v>261</v>
      </c>
      <c r="B47" s="239" t="s">
        <v>278</v>
      </c>
      <c r="C47" s="239" t="s">
        <v>20</v>
      </c>
      <c r="D47" s="36" t="s">
        <v>262</v>
      </c>
      <c r="E47" s="1">
        <f t="shared" ref="E47" si="30">F47+I47</f>
        <v>2200000</v>
      </c>
      <c r="F47" s="1">
        <v>2200000</v>
      </c>
      <c r="G47" s="20">
        <v>0</v>
      </c>
      <c r="H47" s="20">
        <v>0</v>
      </c>
      <c r="I47" s="20">
        <v>0</v>
      </c>
      <c r="J47" s="1">
        <f>L47+O47</f>
        <v>0</v>
      </c>
      <c r="K47" s="20">
        <v>0</v>
      </c>
      <c r="L47" s="20">
        <v>0</v>
      </c>
      <c r="M47" s="20">
        <v>0</v>
      </c>
      <c r="N47" s="20">
        <v>0</v>
      </c>
      <c r="O47" s="20">
        <v>0</v>
      </c>
      <c r="P47" s="1">
        <f t="shared" si="21"/>
        <v>2200000</v>
      </c>
      <c r="Q47" s="35"/>
    </row>
    <row r="48" spans="1:18" s="35" customFormat="1" ht="43.2">
      <c r="A48" s="240" t="s">
        <v>29</v>
      </c>
      <c r="B48" s="240"/>
      <c r="C48" s="240"/>
      <c r="D48" s="33" t="s">
        <v>30</v>
      </c>
      <c r="E48" s="34">
        <f>E49</f>
        <v>178184</v>
      </c>
      <c r="F48" s="34">
        <f t="shared" ref="F48:P48" si="31">F49</f>
        <v>178184</v>
      </c>
      <c r="G48" s="34">
        <f t="shared" si="31"/>
        <v>0</v>
      </c>
      <c r="H48" s="34">
        <f t="shared" si="31"/>
        <v>0</v>
      </c>
      <c r="I48" s="34">
        <f t="shared" si="31"/>
        <v>0</v>
      </c>
      <c r="J48" s="34">
        <f t="shared" si="31"/>
        <v>4009454</v>
      </c>
      <c r="K48" s="34">
        <f t="shared" si="31"/>
        <v>3919454</v>
      </c>
      <c r="L48" s="34">
        <f t="shared" si="31"/>
        <v>0</v>
      </c>
      <c r="M48" s="34">
        <f t="shared" si="31"/>
        <v>0</v>
      </c>
      <c r="N48" s="34">
        <f t="shared" si="31"/>
        <v>0</v>
      </c>
      <c r="O48" s="34">
        <f t="shared" si="31"/>
        <v>4009454</v>
      </c>
      <c r="P48" s="34">
        <f t="shared" si="31"/>
        <v>4187638</v>
      </c>
    </row>
    <row r="49" spans="1:17" s="35" customFormat="1" ht="43.2">
      <c r="A49" s="241" t="s">
        <v>31</v>
      </c>
      <c r="B49" s="240"/>
      <c r="C49" s="240"/>
      <c r="D49" s="33" t="s">
        <v>30</v>
      </c>
      <c r="E49" s="34">
        <f>SUM(E50:E55)</f>
        <v>178184</v>
      </c>
      <c r="F49" s="34">
        <f t="shared" ref="F49:P49" si="32">SUM(F50:F55)</f>
        <v>178184</v>
      </c>
      <c r="G49" s="34">
        <f t="shared" si="32"/>
        <v>0</v>
      </c>
      <c r="H49" s="34">
        <f t="shared" si="32"/>
        <v>0</v>
      </c>
      <c r="I49" s="34">
        <f t="shared" si="32"/>
        <v>0</v>
      </c>
      <c r="J49" s="34">
        <f t="shared" si="32"/>
        <v>4009454</v>
      </c>
      <c r="K49" s="34">
        <f t="shared" si="32"/>
        <v>3919454</v>
      </c>
      <c r="L49" s="34">
        <f t="shared" si="32"/>
        <v>0</v>
      </c>
      <c r="M49" s="34">
        <f t="shared" si="32"/>
        <v>0</v>
      </c>
      <c r="N49" s="34">
        <f t="shared" si="32"/>
        <v>0</v>
      </c>
      <c r="O49" s="34">
        <f t="shared" si="32"/>
        <v>4009454</v>
      </c>
      <c r="P49" s="34">
        <f t="shared" si="32"/>
        <v>4187638</v>
      </c>
    </row>
    <row r="50" spans="1:17" s="35" customFormat="1" ht="57.6">
      <c r="A50" s="19" t="s">
        <v>34</v>
      </c>
      <c r="B50" s="19" t="s">
        <v>36</v>
      </c>
      <c r="C50" s="21" t="s">
        <v>35</v>
      </c>
      <c r="D50" s="22" t="s">
        <v>37</v>
      </c>
      <c r="E50" s="1">
        <f>F50+I50</f>
        <v>118184</v>
      </c>
      <c r="F50" s="20">
        <v>118184</v>
      </c>
      <c r="G50" s="20">
        <v>0</v>
      </c>
      <c r="H50" s="20">
        <v>0</v>
      </c>
      <c r="I50" s="20">
        <v>0</v>
      </c>
      <c r="J50" s="1">
        <f>L50+O50</f>
        <v>0</v>
      </c>
      <c r="K50" s="20">
        <f>O50</f>
        <v>0</v>
      </c>
      <c r="L50" s="20">
        <v>0</v>
      </c>
      <c r="M50" s="20">
        <v>0</v>
      </c>
      <c r="N50" s="20">
        <v>0</v>
      </c>
      <c r="O50" s="20">
        <v>0</v>
      </c>
      <c r="P50" s="1">
        <f>E50+J50</f>
        <v>118184</v>
      </c>
    </row>
    <row r="51" spans="1:17" s="35" customFormat="1" ht="28.8">
      <c r="A51" s="19" t="s">
        <v>157</v>
      </c>
      <c r="B51" s="19" t="s">
        <v>158</v>
      </c>
      <c r="C51" s="21" t="s">
        <v>159</v>
      </c>
      <c r="D51" s="22" t="s">
        <v>160</v>
      </c>
      <c r="E51" s="1">
        <f>F51+I51</f>
        <v>60000</v>
      </c>
      <c r="F51" s="20">
        <v>60000</v>
      </c>
      <c r="G51" s="20">
        <v>0</v>
      </c>
      <c r="H51" s="20">
        <v>0</v>
      </c>
      <c r="I51" s="20">
        <v>0</v>
      </c>
      <c r="J51" s="1">
        <f>L51+O51</f>
        <v>0</v>
      </c>
      <c r="K51" s="20">
        <v>0</v>
      </c>
      <c r="L51" s="20">
        <v>0</v>
      </c>
      <c r="M51" s="20">
        <v>0</v>
      </c>
      <c r="N51" s="20">
        <v>0</v>
      </c>
      <c r="O51" s="20">
        <v>0</v>
      </c>
      <c r="P51" s="1">
        <f>E51+J51</f>
        <v>60000</v>
      </c>
    </row>
    <row r="52" spans="1:17" s="35" customFormat="1" ht="132.75" customHeight="1">
      <c r="A52" s="19" t="s">
        <v>403</v>
      </c>
      <c r="B52" s="19">
        <v>1183</v>
      </c>
      <c r="C52" s="21" t="s">
        <v>159</v>
      </c>
      <c r="D52" s="22" t="s">
        <v>404</v>
      </c>
      <c r="E52" s="1">
        <f>F52+I52</f>
        <v>0</v>
      </c>
      <c r="F52" s="20">
        <v>0</v>
      </c>
      <c r="G52" s="20">
        <v>0</v>
      </c>
      <c r="H52" s="20">
        <v>0</v>
      </c>
      <c r="I52" s="20">
        <v>0</v>
      </c>
      <c r="J52" s="1">
        <f>L52+O52</f>
        <v>26400</v>
      </c>
      <c r="K52" s="20">
        <f>O52</f>
        <v>26400</v>
      </c>
      <c r="L52" s="20">
        <v>0</v>
      </c>
      <c r="M52" s="20">
        <v>0</v>
      </c>
      <c r="N52" s="20">
        <v>0</v>
      </c>
      <c r="O52" s="20">
        <v>26400</v>
      </c>
      <c r="P52" s="1">
        <f>E52+J52</f>
        <v>26400</v>
      </c>
    </row>
    <row r="53" spans="1:17" s="35" customFormat="1" ht="132.75" customHeight="1">
      <c r="A53" s="19" t="s">
        <v>461</v>
      </c>
      <c r="B53" s="19">
        <v>1275</v>
      </c>
      <c r="C53" s="21" t="s">
        <v>159</v>
      </c>
      <c r="D53" s="22" t="s">
        <v>462</v>
      </c>
      <c r="E53" s="1">
        <f>F53+I53</f>
        <v>0</v>
      </c>
      <c r="F53" s="20">
        <v>0</v>
      </c>
      <c r="G53" s="20">
        <v>0</v>
      </c>
      <c r="H53" s="20">
        <v>0</v>
      </c>
      <c r="I53" s="20">
        <v>0</v>
      </c>
      <c r="J53" s="1">
        <f>L53+O53</f>
        <v>500000</v>
      </c>
      <c r="K53" s="20">
        <f>O53</f>
        <v>500000</v>
      </c>
      <c r="L53" s="20">
        <v>0</v>
      </c>
      <c r="M53" s="20">
        <v>0</v>
      </c>
      <c r="N53" s="20">
        <v>0</v>
      </c>
      <c r="O53" s="20">
        <v>500000</v>
      </c>
      <c r="P53" s="1">
        <f>E53+J53</f>
        <v>500000</v>
      </c>
    </row>
    <row r="54" spans="1:17" s="35" customFormat="1" ht="72">
      <c r="A54" s="19" t="s">
        <v>236</v>
      </c>
      <c r="B54" s="19" t="s">
        <v>235</v>
      </c>
      <c r="C54" s="21" t="s">
        <v>159</v>
      </c>
      <c r="D54" s="36" t="s">
        <v>234</v>
      </c>
      <c r="E54" s="1">
        <f>F54+I54</f>
        <v>0</v>
      </c>
      <c r="F54" s="20"/>
      <c r="G54" s="20">
        <v>0</v>
      </c>
      <c r="H54" s="20">
        <v>0</v>
      </c>
      <c r="I54" s="20">
        <v>0</v>
      </c>
      <c r="J54" s="1">
        <f t="shared" ref="J54" si="33">L54+O54</f>
        <v>3393054</v>
      </c>
      <c r="K54" s="20">
        <f>O54</f>
        <v>3393054</v>
      </c>
      <c r="L54" s="20">
        <v>0</v>
      </c>
      <c r="M54" s="20">
        <v>0</v>
      </c>
      <c r="N54" s="20">
        <v>0</v>
      </c>
      <c r="O54" s="20">
        <v>3393054</v>
      </c>
      <c r="P54" s="1">
        <f>E54+J54</f>
        <v>3393054</v>
      </c>
    </row>
    <row r="55" spans="1:17" ht="180.9" customHeight="1">
      <c r="A55" s="19" t="s">
        <v>522</v>
      </c>
      <c r="B55" s="19" t="s">
        <v>219</v>
      </c>
      <c r="C55" s="21" t="s">
        <v>77</v>
      </c>
      <c r="D55" s="22" t="s">
        <v>220</v>
      </c>
      <c r="E55" s="1">
        <f t="shared" ref="E55" si="34">F55+I55</f>
        <v>0</v>
      </c>
      <c r="F55" s="1">
        <v>0</v>
      </c>
      <c r="G55" s="20">
        <v>0</v>
      </c>
      <c r="H55" s="20">
        <v>0</v>
      </c>
      <c r="I55" s="20">
        <v>0</v>
      </c>
      <c r="J55" s="1">
        <f t="shared" ref="J55" si="35">L55+O55</f>
        <v>90000</v>
      </c>
      <c r="K55" s="20">
        <v>0</v>
      </c>
      <c r="L55" s="20">
        <v>0</v>
      </c>
      <c r="M55" s="20">
        <v>0</v>
      </c>
      <c r="N55" s="20">
        <v>0</v>
      </c>
      <c r="O55" s="20">
        <v>90000</v>
      </c>
      <c r="P55" s="1">
        <f t="shared" ref="P55" si="36">E55+J55</f>
        <v>90000</v>
      </c>
    </row>
    <row r="56" spans="1:17" s="35" customFormat="1" ht="43.2">
      <c r="A56" s="241" t="s">
        <v>42</v>
      </c>
      <c r="B56" s="240"/>
      <c r="C56" s="240"/>
      <c r="D56" s="33" t="s">
        <v>43</v>
      </c>
      <c r="E56" s="34">
        <f>E57</f>
        <v>278000</v>
      </c>
      <c r="F56" s="34">
        <f t="shared" ref="F56:P56" si="37">F57</f>
        <v>243000</v>
      </c>
      <c r="G56" s="34">
        <f t="shared" si="37"/>
        <v>0</v>
      </c>
      <c r="H56" s="34">
        <f t="shared" si="37"/>
        <v>45000</v>
      </c>
      <c r="I56" s="34">
        <f t="shared" si="37"/>
        <v>35000</v>
      </c>
      <c r="J56" s="34">
        <f t="shared" si="37"/>
        <v>0</v>
      </c>
      <c r="K56" s="34">
        <f t="shared" si="37"/>
        <v>0</v>
      </c>
      <c r="L56" s="34">
        <f t="shared" si="37"/>
        <v>0</v>
      </c>
      <c r="M56" s="34">
        <f t="shared" si="37"/>
        <v>0</v>
      </c>
      <c r="N56" s="34">
        <f t="shared" si="37"/>
        <v>0</v>
      </c>
      <c r="O56" s="34">
        <f t="shared" si="37"/>
        <v>0</v>
      </c>
      <c r="P56" s="34">
        <f t="shared" si="37"/>
        <v>278000</v>
      </c>
    </row>
    <row r="57" spans="1:17" s="35" customFormat="1" ht="43.2">
      <c r="A57" s="241" t="s">
        <v>44</v>
      </c>
      <c r="B57" s="240"/>
      <c r="C57" s="240"/>
      <c r="D57" s="33" t="s">
        <v>43</v>
      </c>
      <c r="E57" s="34">
        <f>E59+E58</f>
        <v>278000</v>
      </c>
      <c r="F57" s="34">
        <f>F59+F58</f>
        <v>243000</v>
      </c>
      <c r="G57" s="34">
        <f t="shared" ref="G57:P57" si="38">G59+G58</f>
        <v>0</v>
      </c>
      <c r="H57" s="34">
        <f t="shared" si="38"/>
        <v>45000</v>
      </c>
      <c r="I57" s="34">
        <f t="shared" si="38"/>
        <v>35000</v>
      </c>
      <c r="J57" s="34">
        <f t="shared" si="38"/>
        <v>0</v>
      </c>
      <c r="K57" s="34">
        <f t="shared" si="38"/>
        <v>0</v>
      </c>
      <c r="L57" s="34">
        <f t="shared" si="38"/>
        <v>0</v>
      </c>
      <c r="M57" s="34">
        <f t="shared" si="38"/>
        <v>0</v>
      </c>
      <c r="N57" s="34">
        <f t="shared" si="38"/>
        <v>0</v>
      </c>
      <c r="O57" s="34">
        <f t="shared" si="38"/>
        <v>0</v>
      </c>
      <c r="P57" s="34">
        <f t="shared" si="38"/>
        <v>278000</v>
      </c>
    </row>
    <row r="58" spans="1:17" s="35" customFormat="1" ht="57.6">
      <c r="A58" s="19" t="s">
        <v>179</v>
      </c>
      <c r="B58" s="19" t="s">
        <v>32</v>
      </c>
      <c r="C58" s="21" t="s">
        <v>17</v>
      </c>
      <c r="D58" s="22" t="s">
        <v>33</v>
      </c>
      <c r="E58" s="1">
        <f>F58+I58</f>
        <v>80000</v>
      </c>
      <c r="F58" s="20">
        <f>45000</f>
        <v>45000</v>
      </c>
      <c r="G58" s="20">
        <v>0</v>
      </c>
      <c r="H58" s="20">
        <v>45000</v>
      </c>
      <c r="I58" s="20">
        <v>35000</v>
      </c>
      <c r="J58" s="1">
        <f>L58+O58</f>
        <v>0</v>
      </c>
      <c r="K58" s="20">
        <v>0</v>
      </c>
      <c r="L58" s="20">
        <v>0</v>
      </c>
      <c r="M58" s="20">
        <v>0</v>
      </c>
      <c r="N58" s="20">
        <v>0</v>
      </c>
      <c r="O58" s="20">
        <v>0</v>
      </c>
      <c r="P58" s="1">
        <f>E58+J58</f>
        <v>80000</v>
      </c>
    </row>
    <row r="59" spans="1:17" s="35" customFormat="1" ht="57.6">
      <c r="A59" s="239" t="s">
        <v>78</v>
      </c>
      <c r="B59" s="239" t="s">
        <v>79</v>
      </c>
      <c r="C59" s="239" t="s">
        <v>80</v>
      </c>
      <c r="D59" s="22" t="s">
        <v>81</v>
      </c>
      <c r="E59" s="1">
        <f>F59+I59</f>
        <v>198000</v>
      </c>
      <c r="F59" s="1">
        <v>198000</v>
      </c>
      <c r="G59" s="20">
        <v>0</v>
      </c>
      <c r="H59" s="20">
        <v>0</v>
      </c>
      <c r="I59" s="20">
        <v>0</v>
      </c>
      <c r="J59" s="1">
        <v>0</v>
      </c>
      <c r="K59" s="20">
        <v>0</v>
      </c>
      <c r="L59" s="20">
        <v>0</v>
      </c>
      <c r="M59" s="20">
        <v>0</v>
      </c>
      <c r="N59" s="20">
        <v>0</v>
      </c>
      <c r="O59" s="20">
        <v>0</v>
      </c>
      <c r="P59" s="1">
        <f>E59+J59</f>
        <v>198000</v>
      </c>
      <c r="Q59" s="38"/>
    </row>
    <row r="60" spans="1:17" ht="16.350000000000001" customHeight="1">
      <c r="A60" s="456" t="s">
        <v>379</v>
      </c>
      <c r="B60" s="457"/>
      <c r="C60" s="457"/>
      <c r="D60" s="458"/>
      <c r="E60" s="123">
        <f>E61+E65+E71+E74</f>
        <v>0</v>
      </c>
      <c r="F60" s="123">
        <f t="shared" ref="F60:P60" si="39">F61+F65+F71+F74</f>
        <v>-157000</v>
      </c>
      <c r="G60" s="123">
        <f t="shared" si="39"/>
        <v>0</v>
      </c>
      <c r="H60" s="123">
        <f t="shared" si="39"/>
        <v>-837920</v>
      </c>
      <c r="I60" s="123">
        <f t="shared" si="39"/>
        <v>317000</v>
      </c>
      <c r="J60" s="123">
        <f t="shared" si="39"/>
        <v>0</v>
      </c>
      <c r="K60" s="123">
        <f t="shared" si="39"/>
        <v>0</v>
      </c>
      <c r="L60" s="123">
        <f t="shared" si="39"/>
        <v>-225000</v>
      </c>
      <c r="M60" s="123">
        <f t="shared" si="39"/>
        <v>0</v>
      </c>
      <c r="N60" s="123">
        <f t="shared" si="39"/>
        <v>0</v>
      </c>
      <c r="O60" s="123">
        <f t="shared" si="39"/>
        <v>225000</v>
      </c>
      <c r="P60" s="123">
        <f t="shared" si="39"/>
        <v>0</v>
      </c>
      <c r="Q60" s="35"/>
    </row>
    <row r="61" spans="1:17" s="35" customFormat="1" ht="15.6">
      <c r="A61" s="30" t="s">
        <v>13</v>
      </c>
      <c r="B61" s="31"/>
      <c r="C61" s="32"/>
      <c r="D61" s="33" t="s">
        <v>14</v>
      </c>
      <c r="E61" s="34">
        <f>E62</f>
        <v>0</v>
      </c>
      <c r="F61" s="34">
        <f t="shared" ref="F61:P61" si="40">F62</f>
        <v>-37000</v>
      </c>
      <c r="G61" s="34">
        <f t="shared" si="40"/>
        <v>0</v>
      </c>
      <c r="H61" s="34">
        <f t="shared" si="40"/>
        <v>0</v>
      </c>
      <c r="I61" s="34">
        <f t="shared" si="40"/>
        <v>37000</v>
      </c>
      <c r="J61" s="34">
        <f t="shared" si="40"/>
        <v>-225000</v>
      </c>
      <c r="K61" s="34">
        <f t="shared" si="40"/>
        <v>0</v>
      </c>
      <c r="L61" s="34">
        <f t="shared" si="40"/>
        <v>-225000</v>
      </c>
      <c r="M61" s="34">
        <f t="shared" si="40"/>
        <v>0</v>
      </c>
      <c r="N61" s="34">
        <f t="shared" si="40"/>
        <v>0</v>
      </c>
      <c r="O61" s="34">
        <f t="shared" si="40"/>
        <v>0</v>
      </c>
      <c r="P61" s="34">
        <f t="shared" si="40"/>
        <v>-225000</v>
      </c>
    </row>
    <row r="62" spans="1:17" s="35" customFormat="1" ht="15.6">
      <c r="A62" s="30" t="s">
        <v>15</v>
      </c>
      <c r="B62" s="31"/>
      <c r="C62" s="32"/>
      <c r="D62" s="33" t="s">
        <v>14</v>
      </c>
      <c r="E62" s="34">
        <f>E64+E63</f>
        <v>0</v>
      </c>
      <c r="F62" s="34">
        <f t="shared" ref="F62:P62" si="41">F64+F63</f>
        <v>-37000</v>
      </c>
      <c r="G62" s="34">
        <f t="shared" si="41"/>
        <v>0</v>
      </c>
      <c r="H62" s="34">
        <f t="shared" si="41"/>
        <v>0</v>
      </c>
      <c r="I62" s="34">
        <f t="shared" si="41"/>
        <v>37000</v>
      </c>
      <c r="J62" s="34">
        <f t="shared" si="41"/>
        <v>-225000</v>
      </c>
      <c r="K62" s="34">
        <f t="shared" si="41"/>
        <v>0</v>
      </c>
      <c r="L62" s="34">
        <f t="shared" si="41"/>
        <v>-225000</v>
      </c>
      <c r="M62" s="34">
        <f t="shared" si="41"/>
        <v>0</v>
      </c>
      <c r="N62" s="34">
        <f t="shared" si="41"/>
        <v>0</v>
      </c>
      <c r="O62" s="34">
        <f t="shared" si="41"/>
        <v>0</v>
      </c>
      <c r="P62" s="34">
        <f t="shared" si="41"/>
        <v>-225000</v>
      </c>
    </row>
    <row r="63" spans="1:17" ht="180.9" customHeight="1">
      <c r="A63" s="19" t="s">
        <v>218</v>
      </c>
      <c r="B63" s="19" t="s">
        <v>219</v>
      </c>
      <c r="C63" s="21" t="s">
        <v>77</v>
      </c>
      <c r="D63" s="22" t="s">
        <v>220</v>
      </c>
      <c r="E63" s="1">
        <f>F63+I63</f>
        <v>0</v>
      </c>
      <c r="F63" s="1">
        <v>0</v>
      </c>
      <c r="G63" s="20">
        <v>0</v>
      </c>
      <c r="H63" s="20">
        <v>0</v>
      </c>
      <c r="I63" s="20">
        <v>0</v>
      </c>
      <c r="J63" s="1">
        <f t="shared" ref="J63" si="42">L63+O63</f>
        <v>-225000</v>
      </c>
      <c r="K63" s="20">
        <v>0</v>
      </c>
      <c r="L63" s="20">
        <f>-225000</f>
        <v>-225000</v>
      </c>
      <c r="M63" s="20">
        <v>0</v>
      </c>
      <c r="N63" s="20">
        <v>0</v>
      </c>
      <c r="O63" s="20">
        <v>0</v>
      </c>
      <c r="P63" s="1">
        <f>E63+J63</f>
        <v>-225000</v>
      </c>
    </row>
    <row r="64" spans="1:17" ht="57.6">
      <c r="A64" s="239" t="s">
        <v>261</v>
      </c>
      <c r="B64" s="239" t="s">
        <v>278</v>
      </c>
      <c r="C64" s="239" t="s">
        <v>20</v>
      </c>
      <c r="D64" s="36" t="s">
        <v>262</v>
      </c>
      <c r="E64" s="1">
        <f t="shared" ref="E64" si="43">F64+I64</f>
        <v>0</v>
      </c>
      <c r="F64" s="1">
        <v>-37000</v>
      </c>
      <c r="G64" s="20">
        <v>0</v>
      </c>
      <c r="H64" s="20">
        <v>0</v>
      </c>
      <c r="I64" s="20">
        <v>37000</v>
      </c>
      <c r="J64" s="1">
        <f>L64+O64</f>
        <v>0</v>
      </c>
      <c r="K64" s="20">
        <v>0</v>
      </c>
      <c r="L64" s="20">
        <v>0</v>
      </c>
      <c r="M64" s="20">
        <v>0</v>
      </c>
      <c r="N64" s="20">
        <v>0</v>
      </c>
      <c r="O64" s="20">
        <v>0</v>
      </c>
      <c r="P64" s="1">
        <f t="shared" ref="P64" si="44">E64+J64</f>
        <v>0</v>
      </c>
      <c r="Q64" s="35"/>
    </row>
    <row r="65" spans="1:17" s="35" customFormat="1" ht="43.2">
      <c r="A65" s="240" t="s">
        <v>29</v>
      </c>
      <c r="B65" s="240"/>
      <c r="C65" s="240"/>
      <c r="D65" s="33" t="s">
        <v>30</v>
      </c>
      <c r="E65" s="34">
        <f>E66</f>
        <v>0</v>
      </c>
      <c r="F65" s="34">
        <f t="shared" ref="F65:P65" si="45">F66</f>
        <v>-280000</v>
      </c>
      <c r="G65" s="34">
        <f t="shared" si="45"/>
        <v>0</v>
      </c>
      <c r="H65" s="34">
        <f t="shared" si="45"/>
        <v>-837920</v>
      </c>
      <c r="I65" s="34">
        <f t="shared" si="45"/>
        <v>280000</v>
      </c>
      <c r="J65" s="34">
        <f t="shared" si="45"/>
        <v>225000</v>
      </c>
      <c r="K65" s="34">
        <f t="shared" si="45"/>
        <v>0</v>
      </c>
      <c r="L65" s="34">
        <f t="shared" si="45"/>
        <v>0</v>
      </c>
      <c r="M65" s="34">
        <f t="shared" si="45"/>
        <v>0</v>
      </c>
      <c r="N65" s="34">
        <f t="shared" si="45"/>
        <v>0</v>
      </c>
      <c r="O65" s="34">
        <f t="shared" si="45"/>
        <v>225000</v>
      </c>
      <c r="P65" s="34">
        <f t="shared" si="45"/>
        <v>225000</v>
      </c>
    </row>
    <row r="66" spans="1:17" s="35" customFormat="1" ht="43.2">
      <c r="A66" s="241" t="s">
        <v>31</v>
      </c>
      <c r="B66" s="240"/>
      <c r="C66" s="240"/>
      <c r="D66" s="33" t="s">
        <v>30</v>
      </c>
      <c r="E66" s="34">
        <f>SUM(E67:E70)</f>
        <v>0</v>
      </c>
      <c r="F66" s="34">
        <f t="shared" ref="F66:O66" si="46">SUM(F67:F70)</f>
        <v>-280000</v>
      </c>
      <c r="G66" s="34">
        <f t="shared" si="46"/>
        <v>0</v>
      </c>
      <c r="H66" s="34">
        <f t="shared" si="46"/>
        <v>-837920</v>
      </c>
      <c r="I66" s="34">
        <f t="shared" si="46"/>
        <v>280000</v>
      </c>
      <c r="J66" s="34">
        <f t="shared" si="46"/>
        <v>225000</v>
      </c>
      <c r="K66" s="34">
        <f t="shared" si="46"/>
        <v>0</v>
      </c>
      <c r="L66" s="34">
        <f t="shared" si="46"/>
        <v>0</v>
      </c>
      <c r="M66" s="34">
        <f t="shared" si="46"/>
        <v>0</v>
      </c>
      <c r="N66" s="34">
        <f t="shared" si="46"/>
        <v>0</v>
      </c>
      <c r="O66" s="34">
        <f t="shared" si="46"/>
        <v>225000</v>
      </c>
      <c r="P66" s="34">
        <f>SUM(P67:P70)</f>
        <v>225000</v>
      </c>
    </row>
    <row r="67" spans="1:17" s="35" customFormat="1" ht="23.85" customHeight="1">
      <c r="A67" s="19" t="s">
        <v>145</v>
      </c>
      <c r="B67" s="19" t="s">
        <v>146</v>
      </c>
      <c r="C67" s="21" t="s">
        <v>147</v>
      </c>
      <c r="D67" s="22" t="s">
        <v>148</v>
      </c>
      <c r="E67" s="1">
        <f>F67+I67</f>
        <v>-50000</v>
      </c>
      <c r="F67" s="20">
        <f>277920-557920</f>
        <v>-280000</v>
      </c>
      <c r="G67" s="20">
        <v>0</v>
      </c>
      <c r="H67" s="20">
        <v>-557920</v>
      </c>
      <c r="I67" s="20">
        <v>230000</v>
      </c>
      <c r="J67" s="1">
        <f>L67+O67</f>
        <v>0</v>
      </c>
      <c r="K67" s="20">
        <v>0</v>
      </c>
      <c r="L67" s="20">
        <v>0</v>
      </c>
      <c r="M67" s="20">
        <v>0</v>
      </c>
      <c r="N67" s="20">
        <v>0</v>
      </c>
      <c r="O67" s="20">
        <v>0</v>
      </c>
      <c r="P67" s="1">
        <f>E67+J67</f>
        <v>-50000</v>
      </c>
    </row>
    <row r="68" spans="1:17" s="35" customFormat="1" ht="75.150000000000006" customHeight="1">
      <c r="A68" s="19" t="s">
        <v>34</v>
      </c>
      <c r="B68" s="19" t="s">
        <v>36</v>
      </c>
      <c r="C68" s="21" t="s">
        <v>35</v>
      </c>
      <c r="D68" s="36" t="s">
        <v>37</v>
      </c>
      <c r="E68" s="1">
        <f>F68+I68</f>
        <v>0</v>
      </c>
      <c r="F68" s="20">
        <f>200000+80000-280000</f>
        <v>0</v>
      </c>
      <c r="G68" s="20">
        <v>0</v>
      </c>
      <c r="H68" s="20">
        <v>-280000</v>
      </c>
      <c r="I68" s="20">
        <v>0</v>
      </c>
      <c r="J68" s="1">
        <f>L68+O68</f>
        <v>0</v>
      </c>
      <c r="K68" s="20">
        <f>O68</f>
        <v>0</v>
      </c>
      <c r="L68" s="20">
        <v>0</v>
      </c>
      <c r="M68" s="20">
        <v>0</v>
      </c>
      <c r="N68" s="20">
        <v>0</v>
      </c>
      <c r="O68" s="20"/>
      <c r="P68" s="1">
        <f>E68+J68</f>
        <v>0</v>
      </c>
      <c r="Q68" s="38"/>
    </row>
    <row r="69" spans="1:17" s="35" customFormat="1" ht="28.8">
      <c r="A69" s="19" t="s">
        <v>402</v>
      </c>
      <c r="B69" s="19" t="s">
        <v>310</v>
      </c>
      <c r="C69" s="21" t="s">
        <v>312</v>
      </c>
      <c r="D69" s="22" t="s">
        <v>311</v>
      </c>
      <c r="E69" s="1">
        <f>F69+I69</f>
        <v>50000</v>
      </c>
      <c r="F69" s="20">
        <v>0</v>
      </c>
      <c r="G69" s="20">
        <v>0</v>
      </c>
      <c r="H69" s="20">
        <v>0</v>
      </c>
      <c r="I69" s="20">
        <v>50000</v>
      </c>
      <c r="J69" s="1">
        <f>L69+O69</f>
        <v>0</v>
      </c>
      <c r="K69" s="20">
        <v>0</v>
      </c>
      <c r="L69" s="20">
        <v>0</v>
      </c>
      <c r="M69" s="20">
        <v>0</v>
      </c>
      <c r="N69" s="20">
        <v>0</v>
      </c>
      <c r="O69" s="20">
        <v>0</v>
      </c>
      <c r="P69" s="1">
        <f>E69+J69</f>
        <v>50000</v>
      </c>
    </row>
    <row r="70" spans="1:17" ht="180.9" customHeight="1">
      <c r="A70" s="19" t="s">
        <v>522</v>
      </c>
      <c r="B70" s="19" t="s">
        <v>219</v>
      </c>
      <c r="C70" s="21" t="s">
        <v>77</v>
      </c>
      <c r="D70" s="22" t="s">
        <v>220</v>
      </c>
      <c r="E70" s="1">
        <f t="shared" ref="E70" si="47">F70+I70</f>
        <v>0</v>
      </c>
      <c r="F70" s="1">
        <v>0</v>
      </c>
      <c r="G70" s="20">
        <v>0</v>
      </c>
      <c r="H70" s="20">
        <v>0</v>
      </c>
      <c r="I70" s="20">
        <v>0</v>
      </c>
      <c r="J70" s="1">
        <f t="shared" ref="J70" si="48">L70+O70</f>
        <v>225000</v>
      </c>
      <c r="K70" s="20">
        <v>0</v>
      </c>
      <c r="L70" s="20">
        <v>0</v>
      </c>
      <c r="M70" s="20">
        <v>0</v>
      </c>
      <c r="N70" s="20">
        <v>0</v>
      </c>
      <c r="O70" s="20">
        <v>225000</v>
      </c>
      <c r="P70" s="1">
        <f t="shared" ref="P70" si="49">E70+J70</f>
        <v>225000</v>
      </c>
    </row>
    <row r="71" spans="1:17" s="35" customFormat="1" ht="43.2">
      <c r="A71" s="241" t="s">
        <v>42</v>
      </c>
      <c r="B71" s="240"/>
      <c r="C71" s="240"/>
      <c r="D71" s="33" t="s">
        <v>43</v>
      </c>
      <c r="E71" s="34">
        <f>E72</f>
        <v>160000</v>
      </c>
      <c r="F71" s="34">
        <f t="shared" ref="F71:P71" si="50">F72</f>
        <v>160000</v>
      </c>
      <c r="G71" s="34">
        <f t="shared" si="50"/>
        <v>0</v>
      </c>
      <c r="H71" s="34">
        <f t="shared" si="50"/>
        <v>0</v>
      </c>
      <c r="I71" s="34">
        <f t="shared" si="50"/>
        <v>0</v>
      </c>
      <c r="J71" s="34">
        <f t="shared" si="50"/>
        <v>0</v>
      </c>
      <c r="K71" s="34">
        <f t="shared" si="50"/>
        <v>0</v>
      </c>
      <c r="L71" s="34">
        <f t="shared" si="50"/>
        <v>0</v>
      </c>
      <c r="M71" s="34">
        <f t="shared" si="50"/>
        <v>0</v>
      </c>
      <c r="N71" s="34">
        <f t="shared" si="50"/>
        <v>0</v>
      </c>
      <c r="O71" s="34">
        <f t="shared" si="50"/>
        <v>0</v>
      </c>
      <c r="P71" s="34">
        <f t="shared" si="50"/>
        <v>160000</v>
      </c>
    </row>
    <row r="72" spans="1:17" s="35" customFormat="1" ht="43.2">
      <c r="A72" s="241" t="s">
        <v>44</v>
      </c>
      <c r="B72" s="240"/>
      <c r="C72" s="240"/>
      <c r="D72" s="33" t="s">
        <v>43</v>
      </c>
      <c r="E72" s="34">
        <f>E77+E73</f>
        <v>160000</v>
      </c>
      <c r="F72" s="34">
        <f>F77+F73</f>
        <v>160000</v>
      </c>
      <c r="G72" s="34">
        <f t="shared" ref="G72:P72" si="51">G77+G73</f>
        <v>0</v>
      </c>
      <c r="H72" s="34">
        <f t="shared" si="51"/>
        <v>0</v>
      </c>
      <c r="I72" s="34">
        <f t="shared" si="51"/>
        <v>0</v>
      </c>
      <c r="J72" s="34">
        <f t="shared" si="51"/>
        <v>0</v>
      </c>
      <c r="K72" s="34">
        <f t="shared" si="51"/>
        <v>0</v>
      </c>
      <c r="L72" s="34">
        <f t="shared" si="51"/>
        <v>0</v>
      </c>
      <c r="M72" s="34">
        <f t="shared" si="51"/>
        <v>0</v>
      </c>
      <c r="N72" s="34">
        <f t="shared" si="51"/>
        <v>0</v>
      </c>
      <c r="O72" s="34">
        <f t="shared" si="51"/>
        <v>0</v>
      </c>
      <c r="P72" s="34">
        <f t="shared" si="51"/>
        <v>160000</v>
      </c>
    </row>
    <row r="73" spans="1:17" s="35" customFormat="1" ht="57.6">
      <c r="A73" s="19" t="s">
        <v>78</v>
      </c>
      <c r="B73" s="19" t="s">
        <v>79</v>
      </c>
      <c r="C73" s="21" t="s">
        <v>80</v>
      </c>
      <c r="D73" s="22" t="s">
        <v>81</v>
      </c>
      <c r="E73" s="1">
        <f>F73+I73</f>
        <v>160000</v>
      </c>
      <c r="F73" s="20">
        <v>160000</v>
      </c>
      <c r="G73" s="20">
        <v>0</v>
      </c>
      <c r="H73" s="20">
        <v>0</v>
      </c>
      <c r="I73" s="20">
        <v>0</v>
      </c>
      <c r="J73" s="1">
        <f>L73+O73</f>
        <v>0</v>
      </c>
      <c r="K73" s="20">
        <v>0</v>
      </c>
      <c r="L73" s="20">
        <v>0</v>
      </c>
      <c r="M73" s="20">
        <v>0</v>
      </c>
      <c r="N73" s="20">
        <v>0</v>
      </c>
      <c r="O73" s="20">
        <v>0</v>
      </c>
      <c r="P73" s="1">
        <f>E73+J73</f>
        <v>160000</v>
      </c>
    </row>
    <row r="74" spans="1:17" s="35" customFormat="1" ht="28.8">
      <c r="A74" s="30" t="s">
        <v>49</v>
      </c>
      <c r="B74" s="31"/>
      <c r="C74" s="32"/>
      <c r="D74" s="33" t="s">
        <v>50</v>
      </c>
      <c r="E74" s="34">
        <f>E75</f>
        <v>-160000</v>
      </c>
      <c r="F74" s="34">
        <f t="shared" ref="F74:P74" si="52">F75</f>
        <v>0</v>
      </c>
      <c r="G74" s="34">
        <f t="shared" si="52"/>
        <v>0</v>
      </c>
      <c r="H74" s="34">
        <f t="shared" si="52"/>
        <v>0</v>
      </c>
      <c r="I74" s="34">
        <f t="shared" si="52"/>
        <v>0</v>
      </c>
      <c r="J74" s="34">
        <f t="shared" si="52"/>
        <v>0</v>
      </c>
      <c r="K74" s="34">
        <f t="shared" si="52"/>
        <v>0</v>
      </c>
      <c r="L74" s="34">
        <f t="shared" si="52"/>
        <v>0</v>
      </c>
      <c r="M74" s="34">
        <f t="shared" si="52"/>
        <v>0</v>
      </c>
      <c r="N74" s="34">
        <f t="shared" si="52"/>
        <v>0</v>
      </c>
      <c r="O74" s="34">
        <f t="shared" si="52"/>
        <v>0</v>
      </c>
      <c r="P74" s="34">
        <f t="shared" si="52"/>
        <v>-160000</v>
      </c>
    </row>
    <row r="75" spans="1:17" s="35" customFormat="1" ht="28.8">
      <c r="A75" s="30" t="s">
        <v>51</v>
      </c>
      <c r="B75" s="31"/>
      <c r="C75" s="32"/>
      <c r="D75" s="33" t="s">
        <v>50</v>
      </c>
      <c r="E75" s="34">
        <f>E76+E77</f>
        <v>-160000</v>
      </c>
      <c r="F75" s="34">
        <f t="shared" ref="F75:P75" si="53">F76+F77</f>
        <v>0</v>
      </c>
      <c r="G75" s="34">
        <f t="shared" si="53"/>
        <v>0</v>
      </c>
      <c r="H75" s="34">
        <f t="shared" si="53"/>
        <v>0</v>
      </c>
      <c r="I75" s="34">
        <f t="shared" si="53"/>
        <v>0</v>
      </c>
      <c r="J75" s="34">
        <f t="shared" si="53"/>
        <v>0</v>
      </c>
      <c r="K75" s="34">
        <f t="shared" si="53"/>
        <v>0</v>
      </c>
      <c r="L75" s="34">
        <f t="shared" si="53"/>
        <v>0</v>
      </c>
      <c r="M75" s="34">
        <f t="shared" si="53"/>
        <v>0</v>
      </c>
      <c r="N75" s="34">
        <f t="shared" si="53"/>
        <v>0</v>
      </c>
      <c r="O75" s="34">
        <f t="shared" si="53"/>
        <v>0</v>
      </c>
      <c r="P75" s="34">
        <f t="shared" si="53"/>
        <v>-160000</v>
      </c>
    </row>
    <row r="76" spans="1:17" s="387" customFormat="1" ht="31.95" customHeight="1">
      <c r="A76" s="228" t="s">
        <v>200</v>
      </c>
      <c r="B76" s="228" t="s">
        <v>201</v>
      </c>
      <c r="C76" s="229" t="s">
        <v>102</v>
      </c>
      <c r="D76" s="294" t="s">
        <v>202</v>
      </c>
      <c r="E76" s="1">
        <v>-160000</v>
      </c>
      <c r="F76" s="232"/>
      <c r="G76" s="232"/>
      <c r="H76" s="232"/>
      <c r="I76" s="232"/>
      <c r="J76" s="379"/>
      <c r="K76" s="232"/>
      <c r="L76" s="232"/>
      <c r="M76" s="232"/>
      <c r="N76" s="232"/>
      <c r="O76" s="232"/>
      <c r="P76" s="231">
        <f>E76+J76</f>
        <v>-160000</v>
      </c>
      <c r="Q76" s="348"/>
    </row>
    <row r="77" spans="1:17" s="307" customFormat="1" ht="33.15" customHeight="1">
      <c r="A77" s="447" t="s">
        <v>480</v>
      </c>
      <c r="B77" s="448"/>
      <c r="C77" s="448"/>
      <c r="D77" s="449"/>
      <c r="E77" s="306">
        <f>E78</f>
        <v>0</v>
      </c>
      <c r="F77" s="306">
        <f t="shared" ref="F77:P78" si="54">F78</f>
        <v>0</v>
      </c>
      <c r="G77" s="306">
        <f t="shared" si="54"/>
        <v>0</v>
      </c>
      <c r="H77" s="306">
        <f t="shared" si="54"/>
        <v>0</v>
      </c>
      <c r="I77" s="306">
        <f t="shared" si="54"/>
        <v>0</v>
      </c>
      <c r="J77" s="306">
        <f t="shared" si="54"/>
        <v>0</v>
      </c>
      <c r="K77" s="306">
        <f t="shared" si="54"/>
        <v>0</v>
      </c>
      <c r="L77" s="306">
        <f t="shared" si="54"/>
        <v>0</v>
      </c>
      <c r="M77" s="306">
        <f t="shared" si="54"/>
        <v>0</v>
      </c>
      <c r="N77" s="306">
        <f t="shared" si="54"/>
        <v>0</v>
      </c>
      <c r="O77" s="306">
        <f t="shared" si="54"/>
        <v>0</v>
      </c>
      <c r="P77" s="306">
        <f t="shared" si="54"/>
        <v>0</v>
      </c>
    </row>
    <row r="78" spans="1:17" s="307" customFormat="1" ht="18" customHeight="1">
      <c r="A78" s="308" t="s">
        <v>13</v>
      </c>
      <c r="B78" s="309"/>
      <c r="C78" s="310"/>
      <c r="D78" s="371" t="s">
        <v>14</v>
      </c>
      <c r="E78" s="311">
        <f>E79</f>
        <v>0</v>
      </c>
      <c r="F78" s="311">
        <f t="shared" si="54"/>
        <v>0</v>
      </c>
      <c r="G78" s="311">
        <f t="shared" si="54"/>
        <v>0</v>
      </c>
      <c r="H78" s="311">
        <f t="shared" si="54"/>
        <v>0</v>
      </c>
      <c r="I78" s="311">
        <f t="shared" si="54"/>
        <v>0</v>
      </c>
      <c r="J78" s="311">
        <f t="shared" si="54"/>
        <v>0</v>
      </c>
      <c r="K78" s="311">
        <f t="shared" si="54"/>
        <v>0</v>
      </c>
      <c r="L78" s="311">
        <f t="shared" si="54"/>
        <v>0</v>
      </c>
      <c r="M78" s="311">
        <f t="shared" si="54"/>
        <v>0</v>
      </c>
      <c r="N78" s="311">
        <f t="shared" si="54"/>
        <v>0</v>
      </c>
      <c r="O78" s="311">
        <f t="shared" si="54"/>
        <v>0</v>
      </c>
      <c r="P78" s="311">
        <f t="shared" si="54"/>
        <v>0</v>
      </c>
      <c r="Q78" s="372"/>
    </row>
    <row r="79" spans="1:17" s="307" customFormat="1" ht="17.399999999999999" customHeight="1">
      <c r="A79" s="308" t="s">
        <v>15</v>
      </c>
      <c r="B79" s="309"/>
      <c r="C79" s="310"/>
      <c r="D79" s="371" t="s">
        <v>14</v>
      </c>
      <c r="E79" s="311">
        <f>E80+E81</f>
        <v>0</v>
      </c>
      <c r="F79" s="311">
        <f t="shared" ref="F79:P79" si="55">F80+F81</f>
        <v>0</v>
      </c>
      <c r="G79" s="311">
        <f t="shared" si="55"/>
        <v>0</v>
      </c>
      <c r="H79" s="311">
        <f t="shared" si="55"/>
        <v>0</v>
      </c>
      <c r="I79" s="311">
        <f t="shared" si="55"/>
        <v>0</v>
      </c>
      <c r="J79" s="311">
        <f t="shared" si="55"/>
        <v>0</v>
      </c>
      <c r="K79" s="311">
        <f t="shared" si="55"/>
        <v>0</v>
      </c>
      <c r="L79" s="311">
        <f t="shared" si="55"/>
        <v>0</v>
      </c>
      <c r="M79" s="311">
        <f t="shared" si="55"/>
        <v>0</v>
      </c>
      <c r="N79" s="311">
        <f t="shared" si="55"/>
        <v>0</v>
      </c>
      <c r="O79" s="311">
        <f t="shared" si="55"/>
        <v>0</v>
      </c>
      <c r="P79" s="311">
        <f t="shared" si="55"/>
        <v>0</v>
      </c>
    </row>
    <row r="80" spans="1:17" s="321" customFormat="1" ht="47.4" customHeight="1">
      <c r="A80" s="228" t="s">
        <v>471</v>
      </c>
      <c r="B80" s="228" t="s">
        <v>472</v>
      </c>
      <c r="C80" s="229" t="s">
        <v>397</v>
      </c>
      <c r="D80" s="294" t="s">
        <v>473</v>
      </c>
      <c r="E80" s="231">
        <f>F80+I80</f>
        <v>0</v>
      </c>
      <c r="F80" s="232">
        <v>0</v>
      </c>
      <c r="G80" s="232">
        <v>0</v>
      </c>
      <c r="H80" s="232">
        <v>0</v>
      </c>
      <c r="I80" s="232">
        <v>0</v>
      </c>
      <c r="J80" s="231">
        <v>99000</v>
      </c>
      <c r="K80" s="232">
        <v>0</v>
      </c>
      <c r="L80" s="232">
        <v>0</v>
      </c>
      <c r="M80" s="232">
        <v>0</v>
      </c>
      <c r="N80" s="232">
        <v>0</v>
      </c>
      <c r="O80" s="232">
        <v>0</v>
      </c>
      <c r="P80" s="231">
        <f>E80+J80</f>
        <v>99000</v>
      </c>
      <c r="Q80" s="348"/>
    </row>
    <row r="81" spans="1:17" s="321" customFormat="1" ht="43.2">
      <c r="A81" s="228" t="s">
        <v>474</v>
      </c>
      <c r="B81" s="228" t="s">
        <v>475</v>
      </c>
      <c r="C81" s="229" t="s">
        <v>397</v>
      </c>
      <c r="D81" s="294" t="s">
        <v>476</v>
      </c>
      <c r="E81" s="231">
        <f>F81</f>
        <v>0</v>
      </c>
      <c r="F81" s="232">
        <v>0</v>
      </c>
      <c r="G81" s="232">
        <v>0</v>
      </c>
      <c r="H81" s="232">
        <v>0</v>
      </c>
      <c r="I81" s="232">
        <v>0</v>
      </c>
      <c r="J81" s="231">
        <v>-99000</v>
      </c>
      <c r="K81" s="232">
        <v>0</v>
      </c>
      <c r="L81" s="232">
        <v>0</v>
      </c>
      <c r="M81" s="232">
        <v>0</v>
      </c>
      <c r="N81" s="232">
        <v>0</v>
      </c>
      <c r="O81" s="232">
        <v>0</v>
      </c>
      <c r="P81" s="231">
        <f>E81+J81</f>
        <v>-99000</v>
      </c>
      <c r="Q81" s="348"/>
    </row>
    <row r="82" spans="1:17" ht="24.45" customHeight="1">
      <c r="A82" s="31" t="s">
        <v>52</v>
      </c>
      <c r="B82" s="31" t="s">
        <v>52</v>
      </c>
      <c r="C82" s="32" t="s">
        <v>52</v>
      </c>
      <c r="D82" s="125" t="s">
        <v>53</v>
      </c>
      <c r="E82" s="34">
        <f>E16+E60+E77</f>
        <v>7457704</v>
      </c>
      <c r="F82" s="34">
        <f t="shared" ref="F82:P82" si="56">F16+F60+F77</f>
        <v>5339404</v>
      </c>
      <c r="G82" s="34">
        <f t="shared" si="56"/>
        <v>0</v>
      </c>
      <c r="H82" s="34">
        <f t="shared" si="56"/>
        <v>-792920</v>
      </c>
      <c r="I82" s="34">
        <f t="shared" si="56"/>
        <v>2278300</v>
      </c>
      <c r="J82" s="34">
        <f>J16+J60+J77</f>
        <v>6071154</v>
      </c>
      <c r="K82" s="34">
        <f t="shared" si="56"/>
        <v>9981154</v>
      </c>
      <c r="L82" s="34">
        <f t="shared" si="56"/>
        <v>-225000</v>
      </c>
      <c r="M82" s="34">
        <f t="shared" si="56"/>
        <v>0</v>
      </c>
      <c r="N82" s="34">
        <f t="shared" si="56"/>
        <v>0</v>
      </c>
      <c r="O82" s="34">
        <f t="shared" si="56"/>
        <v>6296154</v>
      </c>
      <c r="P82" s="34">
        <f t="shared" si="56"/>
        <v>13528858</v>
      </c>
    </row>
    <row r="83" spans="1:17" ht="12.75" customHeight="1">
      <c r="P83" s="119"/>
      <c r="Q83" s="77"/>
    </row>
    <row r="84" spans="1:17" s="77" customFormat="1" ht="40.65" customHeight="1">
      <c r="A84" s="65" t="s">
        <v>233</v>
      </c>
      <c r="B84" s="65"/>
      <c r="C84" s="65"/>
      <c r="D84" s="65"/>
      <c r="E84" s="65"/>
      <c r="F84" s="65"/>
      <c r="G84" s="115"/>
      <c r="H84" s="116"/>
      <c r="I84" s="116"/>
      <c r="J84" s="116"/>
      <c r="K84" s="116"/>
      <c r="L84" s="116"/>
      <c r="M84" s="116"/>
      <c r="N84" s="116"/>
      <c r="O84" s="116"/>
      <c r="P84" s="74"/>
      <c r="Q84" s="126"/>
    </row>
    <row r="85" spans="1:17" s="109" customFormat="1" ht="15.6">
      <c r="A85" s="38"/>
      <c r="B85" s="38"/>
      <c r="C85" s="38"/>
      <c r="D85" s="38"/>
      <c r="E85" s="38"/>
    </row>
    <row r="86" spans="1:17" s="109" customFormat="1" ht="15.6">
      <c r="A86" s="38"/>
    </row>
    <row r="87" spans="1:17" s="109" customFormat="1" ht="15.6">
      <c r="A87" s="38"/>
      <c r="F87" s="38"/>
      <c r="G87" s="38"/>
      <c r="H87" s="38"/>
      <c r="I87" s="38"/>
      <c r="J87" s="38"/>
      <c r="K87" s="38"/>
      <c r="L87" s="38"/>
      <c r="M87" s="38"/>
      <c r="N87" s="38"/>
      <c r="O87" s="38"/>
      <c r="P87" s="38"/>
    </row>
    <row r="88" spans="1:17" s="109" customFormat="1" ht="15.6">
      <c r="A88" s="38"/>
      <c r="B88" s="38"/>
      <c r="C88" s="38"/>
      <c r="D88" s="38"/>
      <c r="E88" s="38"/>
      <c r="F88" s="38"/>
      <c r="G88" s="38"/>
      <c r="H88" s="38"/>
      <c r="I88" s="38"/>
      <c r="J88" s="38"/>
      <c r="K88" s="38"/>
      <c r="L88" s="38"/>
      <c r="M88" s="38"/>
      <c r="N88" s="38"/>
      <c r="O88" s="38"/>
      <c r="P88" s="38"/>
    </row>
    <row r="89" spans="1:17" s="109" customFormat="1" ht="15.6">
      <c r="A89" s="38"/>
      <c r="B89" s="38"/>
      <c r="C89" s="38"/>
      <c r="D89" s="38"/>
      <c r="E89" s="38"/>
      <c r="F89" s="38"/>
      <c r="G89" s="38"/>
      <c r="H89" s="38"/>
      <c r="I89" s="38"/>
      <c r="J89" s="38"/>
      <c r="K89" s="38"/>
      <c r="L89" s="38"/>
      <c r="M89" s="38"/>
      <c r="N89" s="38"/>
      <c r="O89" s="38"/>
      <c r="P89" s="38"/>
    </row>
    <row r="90" spans="1:17" s="109" customFormat="1" ht="15.6">
      <c r="A90" s="38"/>
      <c r="B90" s="38"/>
      <c r="C90" s="38"/>
      <c r="D90" s="38"/>
      <c r="E90" s="38"/>
      <c r="F90" s="38"/>
      <c r="G90" s="38"/>
      <c r="H90" s="38"/>
      <c r="I90" s="38"/>
      <c r="J90" s="38"/>
      <c r="K90" s="38"/>
      <c r="L90" s="38"/>
      <c r="M90" s="38"/>
      <c r="N90" s="38"/>
      <c r="O90" s="38"/>
      <c r="P90" s="38"/>
      <c r="Q90" s="38"/>
    </row>
  </sheetData>
  <mergeCells count="34">
    <mergeCell ref="O11:O13"/>
    <mergeCell ref="G12:G13"/>
    <mergeCell ref="H12:H13"/>
    <mergeCell ref="M12:M13"/>
    <mergeCell ref="N12:N13"/>
    <mergeCell ref="M1:P3"/>
    <mergeCell ref="A5:P5"/>
    <mergeCell ref="B6:O6"/>
    <mergeCell ref="A7:P7"/>
    <mergeCell ref="A8:P8"/>
    <mergeCell ref="A9:O9"/>
    <mergeCell ref="P10:P13"/>
    <mergeCell ref="A10:A13"/>
    <mergeCell ref="B10:B13"/>
    <mergeCell ref="C10:C13"/>
    <mergeCell ref="D10:D13"/>
    <mergeCell ref="E11:E13"/>
    <mergeCell ref="F11:F13"/>
    <mergeCell ref="G11:H11"/>
    <mergeCell ref="I11:I13"/>
    <mergeCell ref="J11:J13"/>
    <mergeCell ref="K11:K13"/>
    <mergeCell ref="L11:L13"/>
    <mergeCell ref="M11:N11"/>
    <mergeCell ref="E10:I10"/>
    <mergeCell ref="J10:O10"/>
    <mergeCell ref="A77:D77"/>
    <mergeCell ref="A15:P15"/>
    <mergeCell ref="A16:D16"/>
    <mergeCell ref="A60:D60"/>
    <mergeCell ref="A29:D29"/>
    <mergeCell ref="A17:D17"/>
    <mergeCell ref="A21:D21"/>
    <mergeCell ref="A25:D25"/>
  </mergeCells>
  <pageMargins left="0.19685039370078741" right="0.19685039370078741" top="0.70866141732283472" bottom="0.19685039370078741" header="0" footer="0.15748031496062992"/>
  <pageSetup paperSize="9" scale="70" fitToHeight="50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view="pageBreakPreview" topLeftCell="A22" zoomScale="70" zoomScaleNormal="85" zoomScaleSheetLayoutView="70" workbookViewId="0">
      <selection activeCell="E11" sqref="E11"/>
    </sheetView>
  </sheetViews>
  <sheetFormatPr defaultColWidth="9.109375" defaultRowHeight="13.8"/>
  <cols>
    <col min="1" max="1" width="13.88671875" style="350" customWidth="1"/>
    <col min="2" max="2" width="10.21875" style="350" customWidth="1"/>
    <col min="3" max="3" width="9.21875" style="350" customWidth="1"/>
    <col min="4" max="4" width="44.88671875" style="350" customWidth="1"/>
    <col min="5" max="6" width="14.77734375" style="350" customWidth="1"/>
    <col min="7" max="7" width="11" style="350" customWidth="1"/>
    <col min="8" max="8" width="14.88671875" style="350" customWidth="1"/>
    <col min="9" max="9" width="11" style="350" customWidth="1"/>
    <col min="10" max="10" width="16" style="350" customWidth="1"/>
    <col min="11" max="11" width="10.77734375" style="350" customWidth="1"/>
    <col min="12" max="12" width="15.77734375" style="350" customWidth="1"/>
    <col min="13" max="13" width="15" style="350" customWidth="1"/>
    <col min="14" max="14" width="16.109375" style="350" customWidth="1"/>
    <col min="15" max="15" width="10.33203125" style="350" customWidth="1"/>
    <col min="16" max="16" width="18.21875" style="350" customWidth="1"/>
    <col min="17" max="256" width="9.109375" style="350"/>
    <col min="257" max="257" width="13.88671875" style="350" customWidth="1"/>
    <col min="258" max="258" width="8.77734375" style="350" customWidth="1"/>
    <col min="259" max="259" width="9.109375" style="350" customWidth="1"/>
    <col min="260" max="260" width="50.88671875" style="350" customWidth="1"/>
    <col min="261" max="261" width="10.21875" style="350" customWidth="1"/>
    <col min="262" max="262" width="13.109375" style="350" customWidth="1"/>
    <col min="263" max="263" width="10.33203125" style="350" customWidth="1"/>
    <col min="264" max="264" width="13.21875" style="350" customWidth="1"/>
    <col min="265" max="265" width="11" style="350" customWidth="1"/>
    <col min="266" max="266" width="12.77734375" style="350" customWidth="1"/>
    <col min="267" max="267" width="10.77734375" style="350" customWidth="1"/>
    <col min="268" max="268" width="13" style="350" customWidth="1"/>
    <col min="269" max="269" width="12.109375" style="350" customWidth="1"/>
    <col min="270" max="270" width="13" style="350" customWidth="1"/>
    <col min="271" max="271" width="10.33203125" style="350" customWidth="1"/>
    <col min="272" max="272" width="13.33203125" style="350" customWidth="1"/>
    <col min="273" max="512" width="9.109375" style="350"/>
    <col min="513" max="513" width="13.88671875" style="350" customWidth="1"/>
    <col min="514" max="514" width="8.77734375" style="350" customWidth="1"/>
    <col min="515" max="515" width="9.109375" style="350" customWidth="1"/>
    <col min="516" max="516" width="50.88671875" style="350" customWidth="1"/>
    <col min="517" max="517" width="10.21875" style="350" customWidth="1"/>
    <col min="518" max="518" width="13.109375" style="350" customWidth="1"/>
    <col min="519" max="519" width="10.33203125" style="350" customWidth="1"/>
    <col min="520" max="520" width="13.21875" style="350" customWidth="1"/>
    <col min="521" max="521" width="11" style="350" customWidth="1"/>
    <col min="522" max="522" width="12.77734375" style="350" customWidth="1"/>
    <col min="523" max="523" width="10.77734375" style="350" customWidth="1"/>
    <col min="524" max="524" width="13" style="350" customWidth="1"/>
    <col min="525" max="525" width="12.109375" style="350" customWidth="1"/>
    <col min="526" max="526" width="13" style="350" customWidth="1"/>
    <col min="527" max="527" width="10.33203125" style="350" customWidth="1"/>
    <col min="528" max="528" width="13.33203125" style="350" customWidth="1"/>
    <col min="529" max="768" width="9.109375" style="350"/>
    <col min="769" max="769" width="13.88671875" style="350" customWidth="1"/>
    <col min="770" max="770" width="8.77734375" style="350" customWidth="1"/>
    <col min="771" max="771" width="9.109375" style="350" customWidth="1"/>
    <col min="772" max="772" width="50.88671875" style="350" customWidth="1"/>
    <col min="773" max="773" width="10.21875" style="350" customWidth="1"/>
    <col min="774" max="774" width="13.109375" style="350" customWidth="1"/>
    <col min="775" max="775" width="10.33203125" style="350" customWidth="1"/>
    <col min="776" max="776" width="13.21875" style="350" customWidth="1"/>
    <col min="777" max="777" width="11" style="350" customWidth="1"/>
    <col min="778" max="778" width="12.77734375" style="350" customWidth="1"/>
    <col min="779" max="779" width="10.77734375" style="350" customWidth="1"/>
    <col min="780" max="780" width="13" style="350" customWidth="1"/>
    <col min="781" max="781" width="12.109375" style="350" customWidth="1"/>
    <col min="782" max="782" width="13" style="350" customWidth="1"/>
    <col min="783" max="783" width="10.33203125" style="350" customWidth="1"/>
    <col min="784" max="784" width="13.33203125" style="350" customWidth="1"/>
    <col min="785" max="1024" width="9.109375" style="350"/>
    <col min="1025" max="1025" width="13.88671875" style="350" customWidth="1"/>
    <col min="1026" max="1026" width="8.77734375" style="350" customWidth="1"/>
    <col min="1027" max="1027" width="9.109375" style="350" customWidth="1"/>
    <col min="1028" max="1028" width="50.88671875" style="350" customWidth="1"/>
    <col min="1029" max="1029" width="10.21875" style="350" customWidth="1"/>
    <col min="1030" max="1030" width="13.109375" style="350" customWidth="1"/>
    <col min="1031" max="1031" width="10.33203125" style="350" customWidth="1"/>
    <col min="1032" max="1032" width="13.21875" style="350" customWidth="1"/>
    <col min="1033" max="1033" width="11" style="350" customWidth="1"/>
    <col min="1034" max="1034" width="12.77734375" style="350" customWidth="1"/>
    <col min="1035" max="1035" width="10.77734375" style="350" customWidth="1"/>
    <col min="1036" max="1036" width="13" style="350" customWidth="1"/>
    <col min="1037" max="1037" width="12.109375" style="350" customWidth="1"/>
    <col min="1038" max="1038" width="13" style="350" customWidth="1"/>
    <col min="1039" max="1039" width="10.33203125" style="350" customWidth="1"/>
    <col min="1040" max="1040" width="13.33203125" style="350" customWidth="1"/>
    <col min="1041" max="1280" width="9.109375" style="350"/>
    <col min="1281" max="1281" width="13.88671875" style="350" customWidth="1"/>
    <col min="1282" max="1282" width="8.77734375" style="350" customWidth="1"/>
    <col min="1283" max="1283" width="9.109375" style="350" customWidth="1"/>
    <col min="1284" max="1284" width="50.88671875" style="350" customWidth="1"/>
    <col min="1285" max="1285" width="10.21875" style="350" customWidth="1"/>
    <col min="1286" max="1286" width="13.109375" style="350" customWidth="1"/>
    <col min="1287" max="1287" width="10.33203125" style="350" customWidth="1"/>
    <col min="1288" max="1288" width="13.21875" style="350" customWidth="1"/>
    <col min="1289" max="1289" width="11" style="350" customWidth="1"/>
    <col min="1290" max="1290" width="12.77734375" style="350" customWidth="1"/>
    <col min="1291" max="1291" width="10.77734375" style="350" customWidth="1"/>
    <col min="1292" max="1292" width="13" style="350" customWidth="1"/>
    <col min="1293" max="1293" width="12.109375" style="350" customWidth="1"/>
    <col min="1294" max="1294" width="13" style="350" customWidth="1"/>
    <col min="1295" max="1295" width="10.33203125" style="350" customWidth="1"/>
    <col min="1296" max="1296" width="13.33203125" style="350" customWidth="1"/>
    <col min="1297" max="1536" width="9.109375" style="350"/>
    <col min="1537" max="1537" width="13.88671875" style="350" customWidth="1"/>
    <col min="1538" max="1538" width="8.77734375" style="350" customWidth="1"/>
    <col min="1539" max="1539" width="9.109375" style="350" customWidth="1"/>
    <col min="1540" max="1540" width="50.88671875" style="350" customWidth="1"/>
    <col min="1541" max="1541" width="10.21875" style="350" customWidth="1"/>
    <col min="1542" max="1542" width="13.109375" style="350" customWidth="1"/>
    <col min="1543" max="1543" width="10.33203125" style="350" customWidth="1"/>
    <col min="1544" max="1544" width="13.21875" style="350" customWidth="1"/>
    <col min="1545" max="1545" width="11" style="350" customWidth="1"/>
    <col min="1546" max="1546" width="12.77734375" style="350" customWidth="1"/>
    <col min="1547" max="1547" width="10.77734375" style="350" customWidth="1"/>
    <col min="1548" max="1548" width="13" style="350" customWidth="1"/>
    <col min="1549" max="1549" width="12.109375" style="350" customWidth="1"/>
    <col min="1550" max="1550" width="13" style="350" customWidth="1"/>
    <col min="1551" max="1551" width="10.33203125" style="350" customWidth="1"/>
    <col min="1552" max="1552" width="13.33203125" style="350" customWidth="1"/>
    <col min="1553" max="1792" width="9.109375" style="350"/>
    <col min="1793" max="1793" width="13.88671875" style="350" customWidth="1"/>
    <col min="1794" max="1794" width="8.77734375" style="350" customWidth="1"/>
    <col min="1795" max="1795" width="9.109375" style="350" customWidth="1"/>
    <col min="1796" max="1796" width="50.88671875" style="350" customWidth="1"/>
    <col min="1797" max="1797" width="10.21875" style="350" customWidth="1"/>
    <col min="1798" max="1798" width="13.109375" style="350" customWidth="1"/>
    <col min="1799" max="1799" width="10.33203125" style="350" customWidth="1"/>
    <col min="1800" max="1800" width="13.21875" style="350" customWidth="1"/>
    <col min="1801" max="1801" width="11" style="350" customWidth="1"/>
    <col min="1802" max="1802" width="12.77734375" style="350" customWidth="1"/>
    <col min="1803" max="1803" width="10.77734375" style="350" customWidth="1"/>
    <col min="1804" max="1804" width="13" style="350" customWidth="1"/>
    <col min="1805" max="1805" width="12.109375" style="350" customWidth="1"/>
    <col min="1806" max="1806" width="13" style="350" customWidth="1"/>
    <col min="1807" max="1807" width="10.33203125" style="350" customWidth="1"/>
    <col min="1808" max="1808" width="13.33203125" style="350" customWidth="1"/>
    <col min="1809" max="2048" width="9.109375" style="350"/>
    <col min="2049" max="2049" width="13.88671875" style="350" customWidth="1"/>
    <col min="2050" max="2050" width="8.77734375" style="350" customWidth="1"/>
    <col min="2051" max="2051" width="9.109375" style="350" customWidth="1"/>
    <col min="2052" max="2052" width="50.88671875" style="350" customWidth="1"/>
    <col min="2053" max="2053" width="10.21875" style="350" customWidth="1"/>
    <col min="2054" max="2054" width="13.109375" style="350" customWidth="1"/>
    <col min="2055" max="2055" width="10.33203125" style="350" customWidth="1"/>
    <col min="2056" max="2056" width="13.21875" style="350" customWidth="1"/>
    <col min="2057" max="2057" width="11" style="350" customWidth="1"/>
    <col min="2058" max="2058" width="12.77734375" style="350" customWidth="1"/>
    <col min="2059" max="2059" width="10.77734375" style="350" customWidth="1"/>
    <col min="2060" max="2060" width="13" style="350" customWidth="1"/>
    <col min="2061" max="2061" width="12.109375" style="350" customWidth="1"/>
    <col min="2062" max="2062" width="13" style="350" customWidth="1"/>
    <col min="2063" max="2063" width="10.33203125" style="350" customWidth="1"/>
    <col min="2064" max="2064" width="13.33203125" style="350" customWidth="1"/>
    <col min="2065" max="2304" width="9.109375" style="350"/>
    <col min="2305" max="2305" width="13.88671875" style="350" customWidth="1"/>
    <col min="2306" max="2306" width="8.77734375" style="350" customWidth="1"/>
    <col min="2307" max="2307" width="9.109375" style="350" customWidth="1"/>
    <col min="2308" max="2308" width="50.88671875" style="350" customWidth="1"/>
    <col min="2309" max="2309" width="10.21875" style="350" customWidth="1"/>
    <col min="2310" max="2310" width="13.109375" style="350" customWidth="1"/>
    <col min="2311" max="2311" width="10.33203125" style="350" customWidth="1"/>
    <col min="2312" max="2312" width="13.21875" style="350" customWidth="1"/>
    <col min="2313" max="2313" width="11" style="350" customWidth="1"/>
    <col min="2314" max="2314" width="12.77734375" style="350" customWidth="1"/>
    <col min="2315" max="2315" width="10.77734375" style="350" customWidth="1"/>
    <col min="2316" max="2316" width="13" style="350" customWidth="1"/>
    <col min="2317" max="2317" width="12.109375" style="350" customWidth="1"/>
    <col min="2318" max="2318" width="13" style="350" customWidth="1"/>
    <col min="2319" max="2319" width="10.33203125" style="350" customWidth="1"/>
    <col min="2320" max="2320" width="13.33203125" style="350" customWidth="1"/>
    <col min="2321" max="2560" width="9.109375" style="350"/>
    <col min="2561" max="2561" width="13.88671875" style="350" customWidth="1"/>
    <col min="2562" max="2562" width="8.77734375" style="350" customWidth="1"/>
    <col min="2563" max="2563" width="9.109375" style="350" customWidth="1"/>
    <col min="2564" max="2564" width="50.88671875" style="350" customWidth="1"/>
    <col min="2565" max="2565" width="10.21875" style="350" customWidth="1"/>
    <col min="2566" max="2566" width="13.109375" style="350" customWidth="1"/>
    <col min="2567" max="2567" width="10.33203125" style="350" customWidth="1"/>
    <col min="2568" max="2568" width="13.21875" style="350" customWidth="1"/>
    <col min="2569" max="2569" width="11" style="350" customWidth="1"/>
    <col min="2570" max="2570" width="12.77734375" style="350" customWidth="1"/>
    <col min="2571" max="2571" width="10.77734375" style="350" customWidth="1"/>
    <col min="2572" max="2572" width="13" style="350" customWidth="1"/>
    <col min="2573" max="2573" width="12.109375" style="350" customWidth="1"/>
    <col min="2574" max="2574" width="13" style="350" customWidth="1"/>
    <col min="2575" max="2575" width="10.33203125" style="350" customWidth="1"/>
    <col min="2576" max="2576" width="13.33203125" style="350" customWidth="1"/>
    <col min="2577" max="2816" width="9.109375" style="350"/>
    <col min="2817" max="2817" width="13.88671875" style="350" customWidth="1"/>
    <col min="2818" max="2818" width="8.77734375" style="350" customWidth="1"/>
    <col min="2819" max="2819" width="9.109375" style="350" customWidth="1"/>
    <col min="2820" max="2820" width="50.88671875" style="350" customWidth="1"/>
    <col min="2821" max="2821" width="10.21875" style="350" customWidth="1"/>
    <col min="2822" max="2822" width="13.109375" style="350" customWidth="1"/>
    <col min="2823" max="2823" width="10.33203125" style="350" customWidth="1"/>
    <col min="2824" max="2824" width="13.21875" style="350" customWidth="1"/>
    <col min="2825" max="2825" width="11" style="350" customWidth="1"/>
    <col min="2826" max="2826" width="12.77734375" style="350" customWidth="1"/>
    <col min="2827" max="2827" width="10.77734375" style="350" customWidth="1"/>
    <col min="2828" max="2828" width="13" style="350" customWidth="1"/>
    <col min="2829" max="2829" width="12.109375" style="350" customWidth="1"/>
    <col min="2830" max="2830" width="13" style="350" customWidth="1"/>
    <col min="2831" max="2831" width="10.33203125" style="350" customWidth="1"/>
    <col min="2832" max="2832" width="13.33203125" style="350" customWidth="1"/>
    <col min="2833" max="3072" width="9.109375" style="350"/>
    <col min="3073" max="3073" width="13.88671875" style="350" customWidth="1"/>
    <col min="3074" max="3074" width="8.77734375" style="350" customWidth="1"/>
    <col min="3075" max="3075" width="9.109375" style="350" customWidth="1"/>
    <col min="3076" max="3076" width="50.88671875" style="350" customWidth="1"/>
    <col min="3077" max="3077" width="10.21875" style="350" customWidth="1"/>
    <col min="3078" max="3078" width="13.109375" style="350" customWidth="1"/>
    <col min="3079" max="3079" width="10.33203125" style="350" customWidth="1"/>
    <col min="3080" max="3080" width="13.21875" style="350" customWidth="1"/>
    <col min="3081" max="3081" width="11" style="350" customWidth="1"/>
    <col min="3082" max="3082" width="12.77734375" style="350" customWidth="1"/>
    <col min="3083" max="3083" width="10.77734375" style="350" customWidth="1"/>
    <col min="3084" max="3084" width="13" style="350" customWidth="1"/>
    <col min="3085" max="3085" width="12.109375" style="350" customWidth="1"/>
    <col min="3086" max="3086" width="13" style="350" customWidth="1"/>
    <col min="3087" max="3087" width="10.33203125" style="350" customWidth="1"/>
    <col min="3088" max="3088" width="13.33203125" style="350" customWidth="1"/>
    <col min="3089" max="3328" width="9.109375" style="350"/>
    <col min="3329" max="3329" width="13.88671875" style="350" customWidth="1"/>
    <col min="3330" max="3330" width="8.77734375" style="350" customWidth="1"/>
    <col min="3331" max="3331" width="9.109375" style="350" customWidth="1"/>
    <col min="3332" max="3332" width="50.88671875" style="350" customWidth="1"/>
    <col min="3333" max="3333" width="10.21875" style="350" customWidth="1"/>
    <col min="3334" max="3334" width="13.109375" style="350" customWidth="1"/>
    <col min="3335" max="3335" width="10.33203125" style="350" customWidth="1"/>
    <col min="3336" max="3336" width="13.21875" style="350" customWidth="1"/>
    <col min="3337" max="3337" width="11" style="350" customWidth="1"/>
    <col min="3338" max="3338" width="12.77734375" style="350" customWidth="1"/>
    <col min="3339" max="3339" width="10.77734375" style="350" customWidth="1"/>
    <col min="3340" max="3340" width="13" style="350" customWidth="1"/>
    <col min="3341" max="3341" width="12.109375" style="350" customWidth="1"/>
    <col min="3342" max="3342" width="13" style="350" customWidth="1"/>
    <col min="3343" max="3343" width="10.33203125" style="350" customWidth="1"/>
    <col min="3344" max="3344" width="13.33203125" style="350" customWidth="1"/>
    <col min="3345" max="3584" width="9.109375" style="350"/>
    <col min="3585" max="3585" width="13.88671875" style="350" customWidth="1"/>
    <col min="3586" max="3586" width="8.77734375" style="350" customWidth="1"/>
    <col min="3587" max="3587" width="9.109375" style="350" customWidth="1"/>
    <col min="3588" max="3588" width="50.88671875" style="350" customWidth="1"/>
    <col min="3589" max="3589" width="10.21875" style="350" customWidth="1"/>
    <col min="3590" max="3590" width="13.109375" style="350" customWidth="1"/>
    <col min="3591" max="3591" width="10.33203125" style="350" customWidth="1"/>
    <col min="3592" max="3592" width="13.21875" style="350" customWidth="1"/>
    <col min="3593" max="3593" width="11" style="350" customWidth="1"/>
    <col min="3594" max="3594" width="12.77734375" style="350" customWidth="1"/>
    <col min="3595" max="3595" width="10.77734375" style="350" customWidth="1"/>
    <col min="3596" max="3596" width="13" style="350" customWidth="1"/>
    <col min="3597" max="3597" width="12.109375" style="350" customWidth="1"/>
    <col min="3598" max="3598" width="13" style="350" customWidth="1"/>
    <col min="3599" max="3599" width="10.33203125" style="350" customWidth="1"/>
    <col min="3600" max="3600" width="13.33203125" style="350" customWidth="1"/>
    <col min="3601" max="3840" width="9.109375" style="350"/>
    <col min="3841" max="3841" width="13.88671875" style="350" customWidth="1"/>
    <col min="3842" max="3842" width="8.77734375" style="350" customWidth="1"/>
    <col min="3843" max="3843" width="9.109375" style="350" customWidth="1"/>
    <col min="3844" max="3844" width="50.88671875" style="350" customWidth="1"/>
    <col min="3845" max="3845" width="10.21875" style="350" customWidth="1"/>
    <col min="3846" max="3846" width="13.109375" style="350" customWidth="1"/>
    <col min="3847" max="3847" width="10.33203125" style="350" customWidth="1"/>
    <col min="3848" max="3848" width="13.21875" style="350" customWidth="1"/>
    <col min="3849" max="3849" width="11" style="350" customWidth="1"/>
    <col min="3850" max="3850" width="12.77734375" style="350" customWidth="1"/>
    <col min="3851" max="3851" width="10.77734375" style="350" customWidth="1"/>
    <col min="3852" max="3852" width="13" style="350" customWidth="1"/>
    <col min="3853" max="3853" width="12.109375" style="350" customWidth="1"/>
    <col min="3854" max="3854" width="13" style="350" customWidth="1"/>
    <col min="3855" max="3855" width="10.33203125" style="350" customWidth="1"/>
    <col min="3856" max="3856" width="13.33203125" style="350" customWidth="1"/>
    <col min="3857" max="4096" width="9.109375" style="350"/>
    <col min="4097" max="4097" width="13.88671875" style="350" customWidth="1"/>
    <col min="4098" max="4098" width="8.77734375" style="350" customWidth="1"/>
    <col min="4099" max="4099" width="9.109375" style="350" customWidth="1"/>
    <col min="4100" max="4100" width="50.88671875" style="350" customWidth="1"/>
    <col min="4101" max="4101" width="10.21875" style="350" customWidth="1"/>
    <col min="4102" max="4102" width="13.109375" style="350" customWidth="1"/>
    <col min="4103" max="4103" width="10.33203125" style="350" customWidth="1"/>
    <col min="4104" max="4104" width="13.21875" style="350" customWidth="1"/>
    <col min="4105" max="4105" width="11" style="350" customWidth="1"/>
    <col min="4106" max="4106" width="12.77734375" style="350" customWidth="1"/>
    <col min="4107" max="4107" width="10.77734375" style="350" customWidth="1"/>
    <col min="4108" max="4108" width="13" style="350" customWidth="1"/>
    <col min="4109" max="4109" width="12.109375" style="350" customWidth="1"/>
    <col min="4110" max="4110" width="13" style="350" customWidth="1"/>
    <col min="4111" max="4111" width="10.33203125" style="350" customWidth="1"/>
    <col min="4112" max="4112" width="13.33203125" style="350" customWidth="1"/>
    <col min="4113" max="4352" width="9.109375" style="350"/>
    <col min="4353" max="4353" width="13.88671875" style="350" customWidth="1"/>
    <col min="4354" max="4354" width="8.77734375" style="350" customWidth="1"/>
    <col min="4355" max="4355" width="9.109375" style="350" customWidth="1"/>
    <col min="4356" max="4356" width="50.88671875" style="350" customWidth="1"/>
    <col min="4357" max="4357" width="10.21875" style="350" customWidth="1"/>
    <col min="4358" max="4358" width="13.109375" style="350" customWidth="1"/>
    <col min="4359" max="4359" width="10.33203125" style="350" customWidth="1"/>
    <col min="4360" max="4360" width="13.21875" style="350" customWidth="1"/>
    <col min="4361" max="4361" width="11" style="350" customWidth="1"/>
    <col min="4362" max="4362" width="12.77734375" style="350" customWidth="1"/>
    <col min="4363" max="4363" width="10.77734375" style="350" customWidth="1"/>
    <col min="4364" max="4364" width="13" style="350" customWidth="1"/>
    <col min="4365" max="4365" width="12.109375" style="350" customWidth="1"/>
    <col min="4366" max="4366" width="13" style="350" customWidth="1"/>
    <col min="4367" max="4367" width="10.33203125" style="350" customWidth="1"/>
    <col min="4368" max="4368" width="13.33203125" style="350" customWidth="1"/>
    <col min="4369" max="4608" width="9.109375" style="350"/>
    <col min="4609" max="4609" width="13.88671875" style="350" customWidth="1"/>
    <col min="4610" max="4610" width="8.77734375" style="350" customWidth="1"/>
    <col min="4611" max="4611" width="9.109375" style="350" customWidth="1"/>
    <col min="4612" max="4612" width="50.88671875" style="350" customWidth="1"/>
    <col min="4613" max="4613" width="10.21875" style="350" customWidth="1"/>
    <col min="4614" max="4614" width="13.109375" style="350" customWidth="1"/>
    <col min="4615" max="4615" width="10.33203125" style="350" customWidth="1"/>
    <col min="4616" max="4616" width="13.21875" style="350" customWidth="1"/>
    <col min="4617" max="4617" width="11" style="350" customWidth="1"/>
    <col min="4618" max="4618" width="12.77734375" style="350" customWidth="1"/>
    <col min="4619" max="4619" width="10.77734375" style="350" customWidth="1"/>
    <col min="4620" max="4620" width="13" style="350" customWidth="1"/>
    <col min="4621" max="4621" width="12.109375" style="350" customWidth="1"/>
    <col min="4622" max="4622" width="13" style="350" customWidth="1"/>
    <col min="4623" max="4623" width="10.33203125" style="350" customWidth="1"/>
    <col min="4624" max="4624" width="13.33203125" style="350" customWidth="1"/>
    <col min="4625" max="4864" width="9.109375" style="350"/>
    <col min="4865" max="4865" width="13.88671875" style="350" customWidth="1"/>
    <col min="4866" max="4866" width="8.77734375" style="350" customWidth="1"/>
    <col min="4867" max="4867" width="9.109375" style="350" customWidth="1"/>
    <col min="4868" max="4868" width="50.88671875" style="350" customWidth="1"/>
    <col min="4869" max="4869" width="10.21875" style="350" customWidth="1"/>
    <col min="4870" max="4870" width="13.109375" style="350" customWidth="1"/>
    <col min="4871" max="4871" width="10.33203125" style="350" customWidth="1"/>
    <col min="4872" max="4872" width="13.21875" style="350" customWidth="1"/>
    <col min="4873" max="4873" width="11" style="350" customWidth="1"/>
    <col min="4874" max="4874" width="12.77734375" style="350" customWidth="1"/>
    <col min="4875" max="4875" width="10.77734375" style="350" customWidth="1"/>
    <col min="4876" max="4876" width="13" style="350" customWidth="1"/>
    <col min="4877" max="4877" width="12.109375" style="350" customWidth="1"/>
    <col min="4878" max="4878" width="13" style="350" customWidth="1"/>
    <col min="4879" max="4879" width="10.33203125" style="350" customWidth="1"/>
    <col min="4880" max="4880" width="13.33203125" style="350" customWidth="1"/>
    <col min="4881" max="5120" width="9.109375" style="350"/>
    <col min="5121" max="5121" width="13.88671875" style="350" customWidth="1"/>
    <col min="5122" max="5122" width="8.77734375" style="350" customWidth="1"/>
    <col min="5123" max="5123" width="9.109375" style="350" customWidth="1"/>
    <col min="5124" max="5124" width="50.88671875" style="350" customWidth="1"/>
    <col min="5125" max="5125" width="10.21875" style="350" customWidth="1"/>
    <col min="5126" max="5126" width="13.109375" style="350" customWidth="1"/>
    <col min="5127" max="5127" width="10.33203125" style="350" customWidth="1"/>
    <col min="5128" max="5128" width="13.21875" style="350" customWidth="1"/>
    <col min="5129" max="5129" width="11" style="350" customWidth="1"/>
    <col min="5130" max="5130" width="12.77734375" style="350" customWidth="1"/>
    <col min="5131" max="5131" width="10.77734375" style="350" customWidth="1"/>
    <col min="5132" max="5132" width="13" style="350" customWidth="1"/>
    <col min="5133" max="5133" width="12.109375" style="350" customWidth="1"/>
    <col min="5134" max="5134" width="13" style="350" customWidth="1"/>
    <col min="5135" max="5135" width="10.33203125" style="350" customWidth="1"/>
    <col min="5136" max="5136" width="13.33203125" style="350" customWidth="1"/>
    <col min="5137" max="5376" width="9.109375" style="350"/>
    <col min="5377" max="5377" width="13.88671875" style="350" customWidth="1"/>
    <col min="5378" max="5378" width="8.77734375" style="350" customWidth="1"/>
    <col min="5379" max="5379" width="9.109375" style="350" customWidth="1"/>
    <col min="5380" max="5380" width="50.88671875" style="350" customWidth="1"/>
    <col min="5381" max="5381" width="10.21875" style="350" customWidth="1"/>
    <col min="5382" max="5382" width="13.109375" style="350" customWidth="1"/>
    <col min="5383" max="5383" width="10.33203125" style="350" customWidth="1"/>
    <col min="5384" max="5384" width="13.21875" style="350" customWidth="1"/>
    <col min="5385" max="5385" width="11" style="350" customWidth="1"/>
    <col min="5386" max="5386" width="12.77734375" style="350" customWidth="1"/>
    <col min="5387" max="5387" width="10.77734375" style="350" customWidth="1"/>
    <col min="5388" max="5388" width="13" style="350" customWidth="1"/>
    <col min="5389" max="5389" width="12.109375" style="350" customWidth="1"/>
    <col min="5390" max="5390" width="13" style="350" customWidth="1"/>
    <col min="5391" max="5391" width="10.33203125" style="350" customWidth="1"/>
    <col min="5392" max="5392" width="13.33203125" style="350" customWidth="1"/>
    <col min="5393" max="5632" width="9.109375" style="350"/>
    <col min="5633" max="5633" width="13.88671875" style="350" customWidth="1"/>
    <col min="5634" max="5634" width="8.77734375" style="350" customWidth="1"/>
    <col min="5635" max="5635" width="9.109375" style="350" customWidth="1"/>
    <col min="5636" max="5636" width="50.88671875" style="350" customWidth="1"/>
    <col min="5637" max="5637" width="10.21875" style="350" customWidth="1"/>
    <col min="5638" max="5638" width="13.109375" style="350" customWidth="1"/>
    <col min="5639" max="5639" width="10.33203125" style="350" customWidth="1"/>
    <col min="5640" max="5640" width="13.21875" style="350" customWidth="1"/>
    <col min="5641" max="5641" width="11" style="350" customWidth="1"/>
    <col min="5642" max="5642" width="12.77734375" style="350" customWidth="1"/>
    <col min="5643" max="5643" width="10.77734375" style="350" customWidth="1"/>
    <col min="5644" max="5644" width="13" style="350" customWidth="1"/>
    <col min="5645" max="5645" width="12.109375" style="350" customWidth="1"/>
    <col min="5646" max="5646" width="13" style="350" customWidth="1"/>
    <col min="5647" max="5647" width="10.33203125" style="350" customWidth="1"/>
    <col min="5648" max="5648" width="13.33203125" style="350" customWidth="1"/>
    <col min="5649" max="5888" width="9.109375" style="350"/>
    <col min="5889" max="5889" width="13.88671875" style="350" customWidth="1"/>
    <col min="5890" max="5890" width="8.77734375" style="350" customWidth="1"/>
    <col min="5891" max="5891" width="9.109375" style="350" customWidth="1"/>
    <col min="5892" max="5892" width="50.88671875" style="350" customWidth="1"/>
    <col min="5893" max="5893" width="10.21875" style="350" customWidth="1"/>
    <col min="5894" max="5894" width="13.109375" style="350" customWidth="1"/>
    <col min="5895" max="5895" width="10.33203125" style="350" customWidth="1"/>
    <col min="5896" max="5896" width="13.21875" style="350" customWidth="1"/>
    <col min="5897" max="5897" width="11" style="350" customWidth="1"/>
    <col min="5898" max="5898" width="12.77734375" style="350" customWidth="1"/>
    <col min="5899" max="5899" width="10.77734375" style="350" customWidth="1"/>
    <col min="5900" max="5900" width="13" style="350" customWidth="1"/>
    <col min="5901" max="5901" width="12.109375" style="350" customWidth="1"/>
    <col min="5902" max="5902" width="13" style="350" customWidth="1"/>
    <col min="5903" max="5903" width="10.33203125" style="350" customWidth="1"/>
    <col min="5904" max="5904" width="13.33203125" style="350" customWidth="1"/>
    <col min="5905" max="6144" width="9.109375" style="350"/>
    <col min="6145" max="6145" width="13.88671875" style="350" customWidth="1"/>
    <col min="6146" max="6146" width="8.77734375" style="350" customWidth="1"/>
    <col min="6147" max="6147" width="9.109375" style="350" customWidth="1"/>
    <col min="6148" max="6148" width="50.88671875" style="350" customWidth="1"/>
    <col min="6149" max="6149" width="10.21875" style="350" customWidth="1"/>
    <col min="6150" max="6150" width="13.109375" style="350" customWidth="1"/>
    <col min="6151" max="6151" width="10.33203125" style="350" customWidth="1"/>
    <col min="6152" max="6152" width="13.21875" style="350" customWidth="1"/>
    <col min="6153" max="6153" width="11" style="350" customWidth="1"/>
    <col min="6154" max="6154" width="12.77734375" style="350" customWidth="1"/>
    <col min="6155" max="6155" width="10.77734375" style="350" customWidth="1"/>
    <col min="6156" max="6156" width="13" style="350" customWidth="1"/>
    <col min="6157" max="6157" width="12.109375" style="350" customWidth="1"/>
    <col min="6158" max="6158" width="13" style="350" customWidth="1"/>
    <col min="6159" max="6159" width="10.33203125" style="350" customWidth="1"/>
    <col min="6160" max="6160" width="13.33203125" style="350" customWidth="1"/>
    <col min="6161" max="6400" width="9.109375" style="350"/>
    <col min="6401" max="6401" width="13.88671875" style="350" customWidth="1"/>
    <col min="6402" max="6402" width="8.77734375" style="350" customWidth="1"/>
    <col min="6403" max="6403" width="9.109375" style="350" customWidth="1"/>
    <col min="6404" max="6404" width="50.88671875" style="350" customWidth="1"/>
    <col min="6405" max="6405" width="10.21875" style="350" customWidth="1"/>
    <col min="6406" max="6406" width="13.109375" style="350" customWidth="1"/>
    <col min="6407" max="6407" width="10.33203125" style="350" customWidth="1"/>
    <col min="6408" max="6408" width="13.21875" style="350" customWidth="1"/>
    <col min="6409" max="6409" width="11" style="350" customWidth="1"/>
    <col min="6410" max="6410" width="12.77734375" style="350" customWidth="1"/>
    <col min="6411" max="6411" width="10.77734375" style="350" customWidth="1"/>
    <col min="6412" max="6412" width="13" style="350" customWidth="1"/>
    <col min="6413" max="6413" width="12.109375" style="350" customWidth="1"/>
    <col min="6414" max="6414" width="13" style="350" customWidth="1"/>
    <col min="6415" max="6415" width="10.33203125" style="350" customWidth="1"/>
    <col min="6416" max="6416" width="13.33203125" style="350" customWidth="1"/>
    <col min="6417" max="6656" width="9.109375" style="350"/>
    <col min="6657" max="6657" width="13.88671875" style="350" customWidth="1"/>
    <col min="6658" max="6658" width="8.77734375" style="350" customWidth="1"/>
    <col min="6659" max="6659" width="9.109375" style="350" customWidth="1"/>
    <col min="6660" max="6660" width="50.88671875" style="350" customWidth="1"/>
    <col min="6661" max="6661" width="10.21875" style="350" customWidth="1"/>
    <col min="6662" max="6662" width="13.109375" style="350" customWidth="1"/>
    <col min="6663" max="6663" width="10.33203125" style="350" customWidth="1"/>
    <col min="6664" max="6664" width="13.21875" style="350" customWidth="1"/>
    <col min="6665" max="6665" width="11" style="350" customWidth="1"/>
    <col min="6666" max="6666" width="12.77734375" style="350" customWidth="1"/>
    <col min="6667" max="6667" width="10.77734375" style="350" customWidth="1"/>
    <col min="6668" max="6668" width="13" style="350" customWidth="1"/>
    <col min="6669" max="6669" width="12.109375" style="350" customWidth="1"/>
    <col min="6670" max="6670" width="13" style="350" customWidth="1"/>
    <col min="6671" max="6671" width="10.33203125" style="350" customWidth="1"/>
    <col min="6672" max="6672" width="13.33203125" style="350" customWidth="1"/>
    <col min="6673" max="6912" width="9.109375" style="350"/>
    <col min="6913" max="6913" width="13.88671875" style="350" customWidth="1"/>
    <col min="6914" max="6914" width="8.77734375" style="350" customWidth="1"/>
    <col min="6915" max="6915" width="9.109375" style="350" customWidth="1"/>
    <col min="6916" max="6916" width="50.88671875" style="350" customWidth="1"/>
    <col min="6917" max="6917" width="10.21875" style="350" customWidth="1"/>
    <col min="6918" max="6918" width="13.109375" style="350" customWidth="1"/>
    <col min="6919" max="6919" width="10.33203125" style="350" customWidth="1"/>
    <col min="6920" max="6920" width="13.21875" style="350" customWidth="1"/>
    <col min="6921" max="6921" width="11" style="350" customWidth="1"/>
    <col min="6922" max="6922" width="12.77734375" style="350" customWidth="1"/>
    <col min="6923" max="6923" width="10.77734375" style="350" customWidth="1"/>
    <col min="6924" max="6924" width="13" style="350" customWidth="1"/>
    <col min="6925" max="6925" width="12.109375" style="350" customWidth="1"/>
    <col min="6926" max="6926" width="13" style="350" customWidth="1"/>
    <col min="6927" max="6927" width="10.33203125" style="350" customWidth="1"/>
    <col min="6928" max="6928" width="13.33203125" style="350" customWidth="1"/>
    <col min="6929" max="7168" width="9.109375" style="350"/>
    <col min="7169" max="7169" width="13.88671875" style="350" customWidth="1"/>
    <col min="7170" max="7170" width="8.77734375" style="350" customWidth="1"/>
    <col min="7171" max="7171" width="9.109375" style="350" customWidth="1"/>
    <col min="7172" max="7172" width="50.88671875" style="350" customWidth="1"/>
    <col min="7173" max="7173" width="10.21875" style="350" customWidth="1"/>
    <col min="7174" max="7174" width="13.109375" style="350" customWidth="1"/>
    <col min="7175" max="7175" width="10.33203125" style="350" customWidth="1"/>
    <col min="7176" max="7176" width="13.21875" style="350" customWidth="1"/>
    <col min="7177" max="7177" width="11" style="350" customWidth="1"/>
    <col min="7178" max="7178" width="12.77734375" style="350" customWidth="1"/>
    <col min="7179" max="7179" width="10.77734375" style="350" customWidth="1"/>
    <col min="7180" max="7180" width="13" style="350" customWidth="1"/>
    <col min="7181" max="7181" width="12.109375" style="350" customWidth="1"/>
    <col min="7182" max="7182" width="13" style="350" customWidth="1"/>
    <col min="7183" max="7183" width="10.33203125" style="350" customWidth="1"/>
    <col min="7184" max="7184" width="13.33203125" style="350" customWidth="1"/>
    <col min="7185" max="7424" width="9.109375" style="350"/>
    <col min="7425" max="7425" width="13.88671875" style="350" customWidth="1"/>
    <col min="7426" max="7426" width="8.77734375" style="350" customWidth="1"/>
    <col min="7427" max="7427" width="9.109375" style="350" customWidth="1"/>
    <col min="7428" max="7428" width="50.88671875" style="350" customWidth="1"/>
    <col min="7429" max="7429" width="10.21875" style="350" customWidth="1"/>
    <col min="7430" max="7430" width="13.109375" style="350" customWidth="1"/>
    <col min="7431" max="7431" width="10.33203125" style="350" customWidth="1"/>
    <col min="7432" max="7432" width="13.21875" style="350" customWidth="1"/>
    <col min="7433" max="7433" width="11" style="350" customWidth="1"/>
    <col min="7434" max="7434" width="12.77734375" style="350" customWidth="1"/>
    <col min="7435" max="7435" width="10.77734375" style="350" customWidth="1"/>
    <col min="7436" max="7436" width="13" style="350" customWidth="1"/>
    <col min="7437" max="7437" width="12.109375" style="350" customWidth="1"/>
    <col min="7438" max="7438" width="13" style="350" customWidth="1"/>
    <col min="7439" max="7439" width="10.33203125" style="350" customWidth="1"/>
    <col min="7440" max="7440" width="13.33203125" style="350" customWidth="1"/>
    <col min="7441" max="7680" width="9.109375" style="350"/>
    <col min="7681" max="7681" width="13.88671875" style="350" customWidth="1"/>
    <col min="7682" max="7682" width="8.77734375" style="350" customWidth="1"/>
    <col min="7683" max="7683" width="9.109375" style="350" customWidth="1"/>
    <col min="7684" max="7684" width="50.88671875" style="350" customWidth="1"/>
    <col min="7685" max="7685" width="10.21875" style="350" customWidth="1"/>
    <col min="7686" max="7686" width="13.109375" style="350" customWidth="1"/>
    <col min="7687" max="7687" width="10.33203125" style="350" customWidth="1"/>
    <col min="7688" max="7688" width="13.21875" style="350" customWidth="1"/>
    <col min="7689" max="7689" width="11" style="350" customWidth="1"/>
    <col min="7690" max="7690" width="12.77734375" style="350" customWidth="1"/>
    <col min="7691" max="7691" width="10.77734375" style="350" customWidth="1"/>
    <col min="7692" max="7692" width="13" style="350" customWidth="1"/>
    <col min="7693" max="7693" width="12.109375" style="350" customWidth="1"/>
    <col min="7694" max="7694" width="13" style="350" customWidth="1"/>
    <col min="7695" max="7695" width="10.33203125" style="350" customWidth="1"/>
    <col min="7696" max="7696" width="13.33203125" style="350" customWidth="1"/>
    <col min="7697" max="7936" width="9.109375" style="350"/>
    <col min="7937" max="7937" width="13.88671875" style="350" customWidth="1"/>
    <col min="7938" max="7938" width="8.77734375" style="350" customWidth="1"/>
    <col min="7939" max="7939" width="9.109375" style="350" customWidth="1"/>
    <col min="7940" max="7940" width="50.88671875" style="350" customWidth="1"/>
    <col min="7941" max="7941" width="10.21875" style="350" customWidth="1"/>
    <col min="7942" max="7942" width="13.109375" style="350" customWidth="1"/>
    <col min="7943" max="7943" width="10.33203125" style="350" customWidth="1"/>
    <col min="7944" max="7944" width="13.21875" style="350" customWidth="1"/>
    <col min="7945" max="7945" width="11" style="350" customWidth="1"/>
    <col min="7946" max="7946" width="12.77734375" style="350" customWidth="1"/>
    <col min="7947" max="7947" width="10.77734375" style="350" customWidth="1"/>
    <col min="7948" max="7948" width="13" style="350" customWidth="1"/>
    <col min="7949" max="7949" width="12.109375" style="350" customWidth="1"/>
    <col min="7950" max="7950" width="13" style="350" customWidth="1"/>
    <col min="7951" max="7951" width="10.33203125" style="350" customWidth="1"/>
    <col min="7952" max="7952" width="13.33203125" style="350" customWidth="1"/>
    <col min="7953" max="8192" width="9.109375" style="350"/>
    <col min="8193" max="8193" width="13.88671875" style="350" customWidth="1"/>
    <col min="8194" max="8194" width="8.77734375" style="350" customWidth="1"/>
    <col min="8195" max="8195" width="9.109375" style="350" customWidth="1"/>
    <col min="8196" max="8196" width="50.88671875" style="350" customWidth="1"/>
    <col min="8197" max="8197" width="10.21875" style="350" customWidth="1"/>
    <col min="8198" max="8198" width="13.109375" style="350" customWidth="1"/>
    <col min="8199" max="8199" width="10.33203125" style="350" customWidth="1"/>
    <col min="8200" max="8200" width="13.21875" style="350" customWidth="1"/>
    <col min="8201" max="8201" width="11" style="350" customWidth="1"/>
    <col min="8202" max="8202" width="12.77734375" style="350" customWidth="1"/>
    <col min="8203" max="8203" width="10.77734375" style="350" customWidth="1"/>
    <col min="8204" max="8204" width="13" style="350" customWidth="1"/>
    <col min="8205" max="8205" width="12.109375" style="350" customWidth="1"/>
    <col min="8206" max="8206" width="13" style="350" customWidth="1"/>
    <col min="8207" max="8207" width="10.33203125" style="350" customWidth="1"/>
    <col min="8208" max="8208" width="13.33203125" style="350" customWidth="1"/>
    <col min="8209" max="8448" width="9.109375" style="350"/>
    <col min="8449" max="8449" width="13.88671875" style="350" customWidth="1"/>
    <col min="8450" max="8450" width="8.77734375" style="350" customWidth="1"/>
    <col min="8451" max="8451" width="9.109375" style="350" customWidth="1"/>
    <col min="8452" max="8452" width="50.88671875" style="350" customWidth="1"/>
    <col min="8453" max="8453" width="10.21875" style="350" customWidth="1"/>
    <col min="8454" max="8454" width="13.109375" style="350" customWidth="1"/>
    <col min="8455" max="8455" width="10.33203125" style="350" customWidth="1"/>
    <col min="8456" max="8456" width="13.21875" style="350" customWidth="1"/>
    <col min="8457" max="8457" width="11" style="350" customWidth="1"/>
    <col min="8458" max="8458" width="12.77734375" style="350" customWidth="1"/>
    <col min="8459" max="8459" width="10.77734375" style="350" customWidth="1"/>
    <col min="8460" max="8460" width="13" style="350" customWidth="1"/>
    <col min="8461" max="8461" width="12.109375" style="350" customWidth="1"/>
    <col min="8462" max="8462" width="13" style="350" customWidth="1"/>
    <col min="8463" max="8463" width="10.33203125" style="350" customWidth="1"/>
    <col min="8464" max="8464" width="13.33203125" style="350" customWidth="1"/>
    <col min="8465" max="8704" width="9.109375" style="350"/>
    <col min="8705" max="8705" width="13.88671875" style="350" customWidth="1"/>
    <col min="8706" max="8706" width="8.77734375" style="350" customWidth="1"/>
    <col min="8707" max="8707" width="9.109375" style="350" customWidth="1"/>
    <col min="8708" max="8708" width="50.88671875" style="350" customWidth="1"/>
    <col min="8709" max="8709" width="10.21875" style="350" customWidth="1"/>
    <col min="8710" max="8710" width="13.109375" style="350" customWidth="1"/>
    <col min="8711" max="8711" width="10.33203125" style="350" customWidth="1"/>
    <col min="8712" max="8712" width="13.21875" style="350" customWidth="1"/>
    <col min="8713" max="8713" width="11" style="350" customWidth="1"/>
    <col min="8714" max="8714" width="12.77734375" style="350" customWidth="1"/>
    <col min="8715" max="8715" width="10.77734375" style="350" customWidth="1"/>
    <col min="8716" max="8716" width="13" style="350" customWidth="1"/>
    <col min="8717" max="8717" width="12.109375" style="350" customWidth="1"/>
    <col min="8718" max="8718" width="13" style="350" customWidth="1"/>
    <col min="8719" max="8719" width="10.33203125" style="350" customWidth="1"/>
    <col min="8720" max="8720" width="13.33203125" style="350" customWidth="1"/>
    <col min="8721" max="8960" width="9.109375" style="350"/>
    <col min="8961" max="8961" width="13.88671875" style="350" customWidth="1"/>
    <col min="8962" max="8962" width="8.77734375" style="350" customWidth="1"/>
    <col min="8963" max="8963" width="9.109375" style="350" customWidth="1"/>
    <col min="8964" max="8964" width="50.88671875" style="350" customWidth="1"/>
    <col min="8965" max="8965" width="10.21875" style="350" customWidth="1"/>
    <col min="8966" max="8966" width="13.109375" style="350" customWidth="1"/>
    <col min="8967" max="8967" width="10.33203125" style="350" customWidth="1"/>
    <col min="8968" max="8968" width="13.21875" style="350" customWidth="1"/>
    <col min="8969" max="8969" width="11" style="350" customWidth="1"/>
    <col min="8970" max="8970" width="12.77734375" style="350" customWidth="1"/>
    <col min="8971" max="8971" width="10.77734375" style="350" customWidth="1"/>
    <col min="8972" max="8972" width="13" style="350" customWidth="1"/>
    <col min="8973" max="8973" width="12.109375" style="350" customWidth="1"/>
    <col min="8974" max="8974" width="13" style="350" customWidth="1"/>
    <col min="8975" max="8975" width="10.33203125" style="350" customWidth="1"/>
    <col min="8976" max="8976" width="13.33203125" style="350" customWidth="1"/>
    <col min="8977" max="9216" width="9.109375" style="350"/>
    <col min="9217" max="9217" width="13.88671875" style="350" customWidth="1"/>
    <col min="9218" max="9218" width="8.77734375" style="350" customWidth="1"/>
    <col min="9219" max="9219" width="9.109375" style="350" customWidth="1"/>
    <col min="9220" max="9220" width="50.88671875" style="350" customWidth="1"/>
    <col min="9221" max="9221" width="10.21875" style="350" customWidth="1"/>
    <col min="9222" max="9222" width="13.109375" style="350" customWidth="1"/>
    <col min="9223" max="9223" width="10.33203125" style="350" customWidth="1"/>
    <col min="9224" max="9224" width="13.21875" style="350" customWidth="1"/>
    <col min="9225" max="9225" width="11" style="350" customWidth="1"/>
    <col min="9226" max="9226" width="12.77734375" style="350" customWidth="1"/>
    <col min="9227" max="9227" width="10.77734375" style="350" customWidth="1"/>
    <col min="9228" max="9228" width="13" style="350" customWidth="1"/>
    <col min="9229" max="9229" width="12.109375" style="350" customWidth="1"/>
    <col min="9230" max="9230" width="13" style="350" customWidth="1"/>
    <col min="9231" max="9231" width="10.33203125" style="350" customWidth="1"/>
    <col min="9232" max="9232" width="13.33203125" style="350" customWidth="1"/>
    <col min="9233" max="9472" width="9.109375" style="350"/>
    <col min="9473" max="9473" width="13.88671875" style="350" customWidth="1"/>
    <col min="9474" max="9474" width="8.77734375" style="350" customWidth="1"/>
    <col min="9475" max="9475" width="9.109375" style="350" customWidth="1"/>
    <col min="9476" max="9476" width="50.88671875" style="350" customWidth="1"/>
    <col min="9477" max="9477" width="10.21875" style="350" customWidth="1"/>
    <col min="9478" max="9478" width="13.109375" style="350" customWidth="1"/>
    <col min="9479" max="9479" width="10.33203125" style="350" customWidth="1"/>
    <col min="9480" max="9480" width="13.21875" style="350" customWidth="1"/>
    <col min="9481" max="9481" width="11" style="350" customWidth="1"/>
    <col min="9482" max="9482" width="12.77734375" style="350" customWidth="1"/>
    <col min="9483" max="9483" width="10.77734375" style="350" customWidth="1"/>
    <col min="9484" max="9484" width="13" style="350" customWidth="1"/>
    <col min="9485" max="9485" width="12.109375" style="350" customWidth="1"/>
    <col min="9486" max="9486" width="13" style="350" customWidth="1"/>
    <col min="9487" max="9487" width="10.33203125" style="350" customWidth="1"/>
    <col min="9488" max="9488" width="13.33203125" style="350" customWidth="1"/>
    <col min="9489" max="9728" width="9.109375" style="350"/>
    <col min="9729" max="9729" width="13.88671875" style="350" customWidth="1"/>
    <col min="9730" max="9730" width="8.77734375" style="350" customWidth="1"/>
    <col min="9731" max="9731" width="9.109375" style="350" customWidth="1"/>
    <col min="9732" max="9732" width="50.88671875" style="350" customWidth="1"/>
    <col min="9733" max="9733" width="10.21875" style="350" customWidth="1"/>
    <col min="9734" max="9734" width="13.109375" style="350" customWidth="1"/>
    <col min="9735" max="9735" width="10.33203125" style="350" customWidth="1"/>
    <col min="9736" max="9736" width="13.21875" style="350" customWidth="1"/>
    <col min="9737" max="9737" width="11" style="350" customWidth="1"/>
    <col min="9738" max="9738" width="12.77734375" style="350" customWidth="1"/>
    <col min="9739" max="9739" width="10.77734375" style="350" customWidth="1"/>
    <col min="9740" max="9740" width="13" style="350" customWidth="1"/>
    <col min="9741" max="9741" width="12.109375" style="350" customWidth="1"/>
    <col min="9742" max="9742" width="13" style="350" customWidth="1"/>
    <col min="9743" max="9743" width="10.33203125" style="350" customWidth="1"/>
    <col min="9744" max="9744" width="13.33203125" style="350" customWidth="1"/>
    <col min="9745" max="9984" width="9.109375" style="350"/>
    <col min="9985" max="9985" width="13.88671875" style="350" customWidth="1"/>
    <col min="9986" max="9986" width="8.77734375" style="350" customWidth="1"/>
    <col min="9987" max="9987" width="9.109375" style="350" customWidth="1"/>
    <col min="9988" max="9988" width="50.88671875" style="350" customWidth="1"/>
    <col min="9989" max="9989" width="10.21875" style="350" customWidth="1"/>
    <col min="9990" max="9990" width="13.109375" style="350" customWidth="1"/>
    <col min="9991" max="9991" width="10.33203125" style="350" customWidth="1"/>
    <col min="9992" max="9992" width="13.21875" style="350" customWidth="1"/>
    <col min="9993" max="9993" width="11" style="350" customWidth="1"/>
    <col min="9994" max="9994" width="12.77734375" style="350" customWidth="1"/>
    <col min="9995" max="9995" width="10.77734375" style="350" customWidth="1"/>
    <col min="9996" max="9996" width="13" style="350" customWidth="1"/>
    <col min="9997" max="9997" width="12.109375" style="350" customWidth="1"/>
    <col min="9998" max="9998" width="13" style="350" customWidth="1"/>
    <col min="9999" max="9999" width="10.33203125" style="350" customWidth="1"/>
    <col min="10000" max="10000" width="13.33203125" style="350" customWidth="1"/>
    <col min="10001" max="10240" width="9.109375" style="350"/>
    <col min="10241" max="10241" width="13.88671875" style="350" customWidth="1"/>
    <col min="10242" max="10242" width="8.77734375" style="350" customWidth="1"/>
    <col min="10243" max="10243" width="9.109375" style="350" customWidth="1"/>
    <col min="10244" max="10244" width="50.88671875" style="350" customWidth="1"/>
    <col min="10245" max="10245" width="10.21875" style="350" customWidth="1"/>
    <col min="10246" max="10246" width="13.109375" style="350" customWidth="1"/>
    <col min="10247" max="10247" width="10.33203125" style="350" customWidth="1"/>
    <col min="10248" max="10248" width="13.21875" style="350" customWidth="1"/>
    <col min="10249" max="10249" width="11" style="350" customWidth="1"/>
    <col min="10250" max="10250" width="12.77734375" style="350" customWidth="1"/>
    <col min="10251" max="10251" width="10.77734375" style="350" customWidth="1"/>
    <col min="10252" max="10252" width="13" style="350" customWidth="1"/>
    <col min="10253" max="10253" width="12.109375" style="350" customWidth="1"/>
    <col min="10254" max="10254" width="13" style="350" customWidth="1"/>
    <col min="10255" max="10255" width="10.33203125" style="350" customWidth="1"/>
    <col min="10256" max="10256" width="13.33203125" style="350" customWidth="1"/>
    <col min="10257" max="10496" width="9.109375" style="350"/>
    <col min="10497" max="10497" width="13.88671875" style="350" customWidth="1"/>
    <col min="10498" max="10498" width="8.77734375" style="350" customWidth="1"/>
    <col min="10499" max="10499" width="9.109375" style="350" customWidth="1"/>
    <col min="10500" max="10500" width="50.88671875" style="350" customWidth="1"/>
    <col min="10501" max="10501" width="10.21875" style="350" customWidth="1"/>
    <col min="10502" max="10502" width="13.109375" style="350" customWidth="1"/>
    <col min="10503" max="10503" width="10.33203125" style="350" customWidth="1"/>
    <col min="10504" max="10504" width="13.21875" style="350" customWidth="1"/>
    <col min="10505" max="10505" width="11" style="350" customWidth="1"/>
    <col min="10506" max="10506" width="12.77734375" style="350" customWidth="1"/>
    <col min="10507" max="10507" width="10.77734375" style="350" customWidth="1"/>
    <col min="10508" max="10508" width="13" style="350" customWidth="1"/>
    <col min="10509" max="10509" width="12.109375" style="350" customWidth="1"/>
    <col min="10510" max="10510" width="13" style="350" customWidth="1"/>
    <col min="10511" max="10511" width="10.33203125" style="350" customWidth="1"/>
    <col min="10512" max="10512" width="13.33203125" style="350" customWidth="1"/>
    <col min="10513" max="10752" width="9.109375" style="350"/>
    <col min="10753" max="10753" width="13.88671875" style="350" customWidth="1"/>
    <col min="10754" max="10754" width="8.77734375" style="350" customWidth="1"/>
    <col min="10755" max="10755" width="9.109375" style="350" customWidth="1"/>
    <col min="10756" max="10756" width="50.88671875" style="350" customWidth="1"/>
    <col min="10757" max="10757" width="10.21875" style="350" customWidth="1"/>
    <col min="10758" max="10758" width="13.109375" style="350" customWidth="1"/>
    <col min="10759" max="10759" width="10.33203125" style="350" customWidth="1"/>
    <col min="10760" max="10760" width="13.21875" style="350" customWidth="1"/>
    <col min="10761" max="10761" width="11" style="350" customWidth="1"/>
    <col min="10762" max="10762" width="12.77734375" style="350" customWidth="1"/>
    <col min="10763" max="10763" width="10.77734375" style="350" customWidth="1"/>
    <col min="10764" max="10764" width="13" style="350" customWidth="1"/>
    <col min="10765" max="10765" width="12.109375" style="350" customWidth="1"/>
    <col min="10766" max="10766" width="13" style="350" customWidth="1"/>
    <col min="10767" max="10767" width="10.33203125" style="350" customWidth="1"/>
    <col min="10768" max="10768" width="13.33203125" style="350" customWidth="1"/>
    <col min="10769" max="11008" width="9.109375" style="350"/>
    <col min="11009" max="11009" width="13.88671875" style="350" customWidth="1"/>
    <col min="11010" max="11010" width="8.77734375" style="350" customWidth="1"/>
    <col min="11011" max="11011" width="9.109375" style="350" customWidth="1"/>
    <col min="11012" max="11012" width="50.88671875" style="350" customWidth="1"/>
    <col min="11013" max="11013" width="10.21875" style="350" customWidth="1"/>
    <col min="11014" max="11014" width="13.109375" style="350" customWidth="1"/>
    <col min="11015" max="11015" width="10.33203125" style="350" customWidth="1"/>
    <col min="11016" max="11016" width="13.21875" style="350" customWidth="1"/>
    <col min="11017" max="11017" width="11" style="350" customWidth="1"/>
    <col min="11018" max="11018" width="12.77734375" style="350" customWidth="1"/>
    <col min="11019" max="11019" width="10.77734375" style="350" customWidth="1"/>
    <col min="11020" max="11020" width="13" style="350" customWidth="1"/>
    <col min="11021" max="11021" width="12.109375" style="350" customWidth="1"/>
    <col min="11022" max="11022" width="13" style="350" customWidth="1"/>
    <col min="11023" max="11023" width="10.33203125" style="350" customWidth="1"/>
    <col min="11024" max="11024" width="13.33203125" style="350" customWidth="1"/>
    <col min="11025" max="11264" width="9.109375" style="350"/>
    <col min="11265" max="11265" width="13.88671875" style="350" customWidth="1"/>
    <col min="11266" max="11266" width="8.77734375" style="350" customWidth="1"/>
    <col min="11267" max="11267" width="9.109375" style="350" customWidth="1"/>
    <col min="11268" max="11268" width="50.88671875" style="350" customWidth="1"/>
    <col min="11269" max="11269" width="10.21875" style="350" customWidth="1"/>
    <col min="11270" max="11270" width="13.109375" style="350" customWidth="1"/>
    <col min="11271" max="11271" width="10.33203125" style="350" customWidth="1"/>
    <col min="11272" max="11272" width="13.21875" style="350" customWidth="1"/>
    <col min="11273" max="11273" width="11" style="350" customWidth="1"/>
    <col min="11274" max="11274" width="12.77734375" style="350" customWidth="1"/>
    <col min="11275" max="11275" width="10.77734375" style="350" customWidth="1"/>
    <col min="11276" max="11276" width="13" style="350" customWidth="1"/>
    <col min="11277" max="11277" width="12.109375" style="350" customWidth="1"/>
    <col min="11278" max="11278" width="13" style="350" customWidth="1"/>
    <col min="11279" max="11279" width="10.33203125" style="350" customWidth="1"/>
    <col min="11280" max="11280" width="13.33203125" style="350" customWidth="1"/>
    <col min="11281" max="11520" width="9.109375" style="350"/>
    <col min="11521" max="11521" width="13.88671875" style="350" customWidth="1"/>
    <col min="11522" max="11522" width="8.77734375" style="350" customWidth="1"/>
    <col min="11523" max="11523" width="9.109375" style="350" customWidth="1"/>
    <col min="11524" max="11524" width="50.88671875" style="350" customWidth="1"/>
    <col min="11525" max="11525" width="10.21875" style="350" customWidth="1"/>
    <col min="11526" max="11526" width="13.109375" style="350" customWidth="1"/>
    <col min="11527" max="11527" width="10.33203125" style="350" customWidth="1"/>
    <col min="11528" max="11528" width="13.21875" style="350" customWidth="1"/>
    <col min="11529" max="11529" width="11" style="350" customWidth="1"/>
    <col min="11530" max="11530" width="12.77734375" style="350" customWidth="1"/>
    <col min="11531" max="11531" width="10.77734375" style="350" customWidth="1"/>
    <col min="11532" max="11532" width="13" style="350" customWidth="1"/>
    <col min="11533" max="11533" width="12.109375" style="350" customWidth="1"/>
    <col min="11534" max="11534" width="13" style="350" customWidth="1"/>
    <col min="11535" max="11535" width="10.33203125" style="350" customWidth="1"/>
    <col min="11536" max="11536" width="13.33203125" style="350" customWidth="1"/>
    <col min="11537" max="11776" width="9.109375" style="350"/>
    <col min="11777" max="11777" width="13.88671875" style="350" customWidth="1"/>
    <col min="11778" max="11778" width="8.77734375" style="350" customWidth="1"/>
    <col min="11779" max="11779" width="9.109375" style="350" customWidth="1"/>
    <col min="11780" max="11780" width="50.88671875" style="350" customWidth="1"/>
    <col min="11781" max="11781" width="10.21875" style="350" customWidth="1"/>
    <col min="11782" max="11782" width="13.109375" style="350" customWidth="1"/>
    <col min="11783" max="11783" width="10.33203125" style="350" customWidth="1"/>
    <col min="11784" max="11784" width="13.21875" style="350" customWidth="1"/>
    <col min="11785" max="11785" width="11" style="350" customWidth="1"/>
    <col min="11786" max="11786" width="12.77734375" style="350" customWidth="1"/>
    <col min="11787" max="11787" width="10.77734375" style="350" customWidth="1"/>
    <col min="11788" max="11788" width="13" style="350" customWidth="1"/>
    <col min="11789" max="11789" width="12.109375" style="350" customWidth="1"/>
    <col min="11790" max="11790" width="13" style="350" customWidth="1"/>
    <col min="11791" max="11791" width="10.33203125" style="350" customWidth="1"/>
    <col min="11792" max="11792" width="13.33203125" style="350" customWidth="1"/>
    <col min="11793" max="12032" width="9.109375" style="350"/>
    <col min="12033" max="12033" width="13.88671875" style="350" customWidth="1"/>
    <col min="12034" max="12034" width="8.77734375" style="350" customWidth="1"/>
    <col min="12035" max="12035" width="9.109375" style="350" customWidth="1"/>
    <col min="12036" max="12036" width="50.88671875" style="350" customWidth="1"/>
    <col min="12037" max="12037" width="10.21875" style="350" customWidth="1"/>
    <col min="12038" max="12038" width="13.109375" style="350" customWidth="1"/>
    <col min="12039" max="12039" width="10.33203125" style="350" customWidth="1"/>
    <col min="12040" max="12040" width="13.21875" style="350" customWidth="1"/>
    <col min="12041" max="12041" width="11" style="350" customWidth="1"/>
    <col min="12042" max="12042" width="12.77734375" style="350" customWidth="1"/>
    <col min="12043" max="12043" width="10.77734375" style="350" customWidth="1"/>
    <col min="12044" max="12044" width="13" style="350" customWidth="1"/>
    <col min="12045" max="12045" width="12.109375" style="350" customWidth="1"/>
    <col min="12046" max="12046" width="13" style="350" customWidth="1"/>
    <col min="12047" max="12047" width="10.33203125" style="350" customWidth="1"/>
    <col min="12048" max="12048" width="13.33203125" style="350" customWidth="1"/>
    <col min="12049" max="12288" width="9.109375" style="350"/>
    <col min="12289" max="12289" width="13.88671875" style="350" customWidth="1"/>
    <col min="12290" max="12290" width="8.77734375" style="350" customWidth="1"/>
    <col min="12291" max="12291" width="9.109375" style="350" customWidth="1"/>
    <col min="12292" max="12292" width="50.88671875" style="350" customWidth="1"/>
    <col min="12293" max="12293" width="10.21875" style="350" customWidth="1"/>
    <col min="12294" max="12294" width="13.109375" style="350" customWidth="1"/>
    <col min="12295" max="12295" width="10.33203125" style="350" customWidth="1"/>
    <col min="12296" max="12296" width="13.21875" style="350" customWidth="1"/>
    <col min="12297" max="12297" width="11" style="350" customWidth="1"/>
    <col min="12298" max="12298" width="12.77734375" style="350" customWidth="1"/>
    <col min="12299" max="12299" width="10.77734375" style="350" customWidth="1"/>
    <col min="12300" max="12300" width="13" style="350" customWidth="1"/>
    <col min="12301" max="12301" width="12.109375" style="350" customWidth="1"/>
    <col min="12302" max="12302" width="13" style="350" customWidth="1"/>
    <col min="12303" max="12303" width="10.33203125" style="350" customWidth="1"/>
    <col min="12304" max="12304" width="13.33203125" style="350" customWidth="1"/>
    <col min="12305" max="12544" width="9.109375" style="350"/>
    <col min="12545" max="12545" width="13.88671875" style="350" customWidth="1"/>
    <col min="12546" max="12546" width="8.77734375" style="350" customWidth="1"/>
    <col min="12547" max="12547" width="9.109375" style="350" customWidth="1"/>
    <col min="12548" max="12548" width="50.88671875" style="350" customWidth="1"/>
    <col min="12549" max="12549" width="10.21875" style="350" customWidth="1"/>
    <col min="12550" max="12550" width="13.109375" style="350" customWidth="1"/>
    <col min="12551" max="12551" width="10.33203125" style="350" customWidth="1"/>
    <col min="12552" max="12552" width="13.21875" style="350" customWidth="1"/>
    <col min="12553" max="12553" width="11" style="350" customWidth="1"/>
    <col min="12554" max="12554" width="12.77734375" style="350" customWidth="1"/>
    <col min="12555" max="12555" width="10.77734375" style="350" customWidth="1"/>
    <col min="12556" max="12556" width="13" style="350" customWidth="1"/>
    <col min="12557" max="12557" width="12.109375" style="350" customWidth="1"/>
    <col min="12558" max="12558" width="13" style="350" customWidth="1"/>
    <col min="12559" max="12559" width="10.33203125" style="350" customWidth="1"/>
    <col min="12560" max="12560" width="13.33203125" style="350" customWidth="1"/>
    <col min="12561" max="12800" width="9.109375" style="350"/>
    <col min="12801" max="12801" width="13.88671875" style="350" customWidth="1"/>
    <col min="12802" max="12802" width="8.77734375" style="350" customWidth="1"/>
    <col min="12803" max="12803" width="9.109375" style="350" customWidth="1"/>
    <col min="12804" max="12804" width="50.88671875" style="350" customWidth="1"/>
    <col min="12805" max="12805" width="10.21875" style="350" customWidth="1"/>
    <col min="12806" max="12806" width="13.109375" style="350" customWidth="1"/>
    <col min="12807" max="12807" width="10.33203125" style="350" customWidth="1"/>
    <col min="12808" max="12808" width="13.21875" style="350" customWidth="1"/>
    <col min="12809" max="12809" width="11" style="350" customWidth="1"/>
    <col min="12810" max="12810" width="12.77734375" style="350" customWidth="1"/>
    <col min="12811" max="12811" width="10.77734375" style="350" customWidth="1"/>
    <col min="12812" max="12812" width="13" style="350" customWidth="1"/>
    <col min="12813" max="12813" width="12.109375" style="350" customWidth="1"/>
    <col min="12814" max="12814" width="13" style="350" customWidth="1"/>
    <col min="12815" max="12815" width="10.33203125" style="350" customWidth="1"/>
    <col min="12816" max="12816" width="13.33203125" style="350" customWidth="1"/>
    <col min="12817" max="13056" width="9.109375" style="350"/>
    <col min="13057" max="13057" width="13.88671875" style="350" customWidth="1"/>
    <col min="13058" max="13058" width="8.77734375" style="350" customWidth="1"/>
    <col min="13059" max="13059" width="9.109375" style="350" customWidth="1"/>
    <col min="13060" max="13060" width="50.88671875" style="350" customWidth="1"/>
    <col min="13061" max="13061" width="10.21875" style="350" customWidth="1"/>
    <col min="13062" max="13062" width="13.109375" style="350" customWidth="1"/>
    <col min="13063" max="13063" width="10.33203125" style="350" customWidth="1"/>
    <col min="13064" max="13064" width="13.21875" style="350" customWidth="1"/>
    <col min="13065" max="13065" width="11" style="350" customWidth="1"/>
    <col min="13066" max="13066" width="12.77734375" style="350" customWidth="1"/>
    <col min="13067" max="13067" width="10.77734375" style="350" customWidth="1"/>
    <col min="13068" max="13068" width="13" style="350" customWidth="1"/>
    <col min="13069" max="13069" width="12.109375" style="350" customWidth="1"/>
    <col min="13070" max="13070" width="13" style="350" customWidth="1"/>
    <col min="13071" max="13071" width="10.33203125" style="350" customWidth="1"/>
    <col min="13072" max="13072" width="13.33203125" style="350" customWidth="1"/>
    <col min="13073" max="13312" width="9.109375" style="350"/>
    <col min="13313" max="13313" width="13.88671875" style="350" customWidth="1"/>
    <col min="13314" max="13314" width="8.77734375" style="350" customWidth="1"/>
    <col min="13315" max="13315" width="9.109375" style="350" customWidth="1"/>
    <col min="13316" max="13316" width="50.88671875" style="350" customWidth="1"/>
    <col min="13317" max="13317" width="10.21875" style="350" customWidth="1"/>
    <col min="13318" max="13318" width="13.109375" style="350" customWidth="1"/>
    <col min="13319" max="13319" width="10.33203125" style="350" customWidth="1"/>
    <col min="13320" max="13320" width="13.21875" style="350" customWidth="1"/>
    <col min="13321" max="13321" width="11" style="350" customWidth="1"/>
    <col min="13322" max="13322" width="12.77734375" style="350" customWidth="1"/>
    <col min="13323" max="13323" width="10.77734375" style="350" customWidth="1"/>
    <col min="13324" max="13324" width="13" style="350" customWidth="1"/>
    <col min="13325" max="13325" width="12.109375" style="350" customWidth="1"/>
    <col min="13326" max="13326" width="13" style="350" customWidth="1"/>
    <col min="13327" max="13327" width="10.33203125" style="350" customWidth="1"/>
    <col min="13328" max="13328" width="13.33203125" style="350" customWidth="1"/>
    <col min="13329" max="13568" width="9.109375" style="350"/>
    <col min="13569" max="13569" width="13.88671875" style="350" customWidth="1"/>
    <col min="13570" max="13570" width="8.77734375" style="350" customWidth="1"/>
    <col min="13571" max="13571" width="9.109375" style="350" customWidth="1"/>
    <col min="13572" max="13572" width="50.88671875" style="350" customWidth="1"/>
    <col min="13573" max="13573" width="10.21875" style="350" customWidth="1"/>
    <col min="13574" max="13574" width="13.109375" style="350" customWidth="1"/>
    <col min="13575" max="13575" width="10.33203125" style="350" customWidth="1"/>
    <col min="13576" max="13576" width="13.21875" style="350" customWidth="1"/>
    <col min="13577" max="13577" width="11" style="350" customWidth="1"/>
    <col min="13578" max="13578" width="12.77734375" style="350" customWidth="1"/>
    <col min="13579" max="13579" width="10.77734375" style="350" customWidth="1"/>
    <col min="13580" max="13580" width="13" style="350" customWidth="1"/>
    <col min="13581" max="13581" width="12.109375" style="350" customWidth="1"/>
    <col min="13582" max="13582" width="13" style="350" customWidth="1"/>
    <col min="13583" max="13583" width="10.33203125" style="350" customWidth="1"/>
    <col min="13584" max="13584" width="13.33203125" style="350" customWidth="1"/>
    <col min="13585" max="13824" width="9.109375" style="350"/>
    <col min="13825" max="13825" width="13.88671875" style="350" customWidth="1"/>
    <col min="13826" max="13826" width="8.77734375" style="350" customWidth="1"/>
    <col min="13827" max="13827" width="9.109375" style="350" customWidth="1"/>
    <col min="13828" max="13828" width="50.88671875" style="350" customWidth="1"/>
    <col min="13829" max="13829" width="10.21875" style="350" customWidth="1"/>
    <col min="13830" max="13830" width="13.109375" style="350" customWidth="1"/>
    <col min="13831" max="13831" width="10.33203125" style="350" customWidth="1"/>
    <col min="13832" max="13832" width="13.21875" style="350" customWidth="1"/>
    <col min="13833" max="13833" width="11" style="350" customWidth="1"/>
    <col min="13834" max="13834" width="12.77734375" style="350" customWidth="1"/>
    <col min="13835" max="13835" width="10.77734375" style="350" customWidth="1"/>
    <col min="13836" max="13836" width="13" style="350" customWidth="1"/>
    <col min="13837" max="13837" width="12.109375" style="350" customWidth="1"/>
    <col min="13838" max="13838" width="13" style="350" customWidth="1"/>
    <col min="13839" max="13839" width="10.33203125" style="350" customWidth="1"/>
    <col min="13840" max="13840" width="13.33203125" style="350" customWidth="1"/>
    <col min="13841" max="14080" width="9.109375" style="350"/>
    <col min="14081" max="14081" width="13.88671875" style="350" customWidth="1"/>
    <col min="14082" max="14082" width="8.77734375" style="350" customWidth="1"/>
    <col min="14083" max="14083" width="9.109375" style="350" customWidth="1"/>
    <col min="14084" max="14084" width="50.88671875" style="350" customWidth="1"/>
    <col min="14085" max="14085" width="10.21875" style="350" customWidth="1"/>
    <col min="14086" max="14086" width="13.109375" style="350" customWidth="1"/>
    <col min="14087" max="14087" width="10.33203125" style="350" customWidth="1"/>
    <col min="14088" max="14088" width="13.21875" style="350" customWidth="1"/>
    <col min="14089" max="14089" width="11" style="350" customWidth="1"/>
    <col min="14090" max="14090" width="12.77734375" style="350" customWidth="1"/>
    <col min="14091" max="14091" width="10.77734375" style="350" customWidth="1"/>
    <col min="14092" max="14092" width="13" style="350" customWidth="1"/>
    <col min="14093" max="14093" width="12.109375" style="350" customWidth="1"/>
    <col min="14094" max="14094" width="13" style="350" customWidth="1"/>
    <col min="14095" max="14095" width="10.33203125" style="350" customWidth="1"/>
    <col min="14096" max="14096" width="13.33203125" style="350" customWidth="1"/>
    <col min="14097" max="14336" width="9.109375" style="350"/>
    <col min="14337" max="14337" width="13.88671875" style="350" customWidth="1"/>
    <col min="14338" max="14338" width="8.77734375" style="350" customWidth="1"/>
    <col min="14339" max="14339" width="9.109375" style="350" customWidth="1"/>
    <col min="14340" max="14340" width="50.88671875" style="350" customWidth="1"/>
    <col min="14341" max="14341" width="10.21875" style="350" customWidth="1"/>
    <col min="14342" max="14342" width="13.109375" style="350" customWidth="1"/>
    <col min="14343" max="14343" width="10.33203125" style="350" customWidth="1"/>
    <col min="14344" max="14344" width="13.21875" style="350" customWidth="1"/>
    <col min="14345" max="14345" width="11" style="350" customWidth="1"/>
    <col min="14346" max="14346" width="12.77734375" style="350" customWidth="1"/>
    <col min="14347" max="14347" width="10.77734375" style="350" customWidth="1"/>
    <col min="14348" max="14348" width="13" style="350" customWidth="1"/>
    <col min="14349" max="14349" width="12.109375" style="350" customWidth="1"/>
    <col min="14350" max="14350" width="13" style="350" customWidth="1"/>
    <col min="14351" max="14351" width="10.33203125" style="350" customWidth="1"/>
    <col min="14352" max="14352" width="13.33203125" style="350" customWidth="1"/>
    <col min="14353" max="14592" width="9.109375" style="350"/>
    <col min="14593" max="14593" width="13.88671875" style="350" customWidth="1"/>
    <col min="14594" max="14594" width="8.77734375" style="350" customWidth="1"/>
    <col min="14595" max="14595" width="9.109375" style="350" customWidth="1"/>
    <col min="14596" max="14596" width="50.88671875" style="350" customWidth="1"/>
    <col min="14597" max="14597" width="10.21875" style="350" customWidth="1"/>
    <col min="14598" max="14598" width="13.109375" style="350" customWidth="1"/>
    <col min="14599" max="14599" width="10.33203125" style="350" customWidth="1"/>
    <col min="14600" max="14600" width="13.21875" style="350" customWidth="1"/>
    <col min="14601" max="14601" width="11" style="350" customWidth="1"/>
    <col min="14602" max="14602" width="12.77734375" style="350" customWidth="1"/>
    <col min="14603" max="14603" width="10.77734375" style="350" customWidth="1"/>
    <col min="14604" max="14604" width="13" style="350" customWidth="1"/>
    <col min="14605" max="14605" width="12.109375" style="350" customWidth="1"/>
    <col min="14606" max="14606" width="13" style="350" customWidth="1"/>
    <col min="14607" max="14607" width="10.33203125" style="350" customWidth="1"/>
    <col min="14608" max="14608" width="13.33203125" style="350" customWidth="1"/>
    <col min="14609" max="14848" width="9.109375" style="350"/>
    <col min="14849" max="14849" width="13.88671875" style="350" customWidth="1"/>
    <col min="14850" max="14850" width="8.77734375" style="350" customWidth="1"/>
    <col min="14851" max="14851" width="9.109375" style="350" customWidth="1"/>
    <col min="14852" max="14852" width="50.88671875" style="350" customWidth="1"/>
    <col min="14853" max="14853" width="10.21875" style="350" customWidth="1"/>
    <col min="14854" max="14854" width="13.109375" style="350" customWidth="1"/>
    <col min="14855" max="14855" width="10.33203125" style="350" customWidth="1"/>
    <col min="14856" max="14856" width="13.21875" style="350" customWidth="1"/>
    <col min="14857" max="14857" width="11" style="350" customWidth="1"/>
    <col min="14858" max="14858" width="12.77734375" style="350" customWidth="1"/>
    <col min="14859" max="14859" width="10.77734375" style="350" customWidth="1"/>
    <col min="14860" max="14860" width="13" style="350" customWidth="1"/>
    <col min="14861" max="14861" width="12.109375" style="350" customWidth="1"/>
    <col min="14862" max="14862" width="13" style="350" customWidth="1"/>
    <col min="14863" max="14863" width="10.33203125" style="350" customWidth="1"/>
    <col min="14864" max="14864" width="13.33203125" style="350" customWidth="1"/>
    <col min="14865" max="15104" width="9.109375" style="350"/>
    <col min="15105" max="15105" width="13.88671875" style="350" customWidth="1"/>
    <col min="15106" max="15106" width="8.77734375" style="350" customWidth="1"/>
    <col min="15107" max="15107" width="9.109375" style="350" customWidth="1"/>
    <col min="15108" max="15108" width="50.88671875" style="350" customWidth="1"/>
    <col min="15109" max="15109" width="10.21875" style="350" customWidth="1"/>
    <col min="15110" max="15110" width="13.109375" style="350" customWidth="1"/>
    <col min="15111" max="15111" width="10.33203125" style="350" customWidth="1"/>
    <col min="15112" max="15112" width="13.21875" style="350" customWidth="1"/>
    <col min="15113" max="15113" width="11" style="350" customWidth="1"/>
    <col min="15114" max="15114" width="12.77734375" style="350" customWidth="1"/>
    <col min="15115" max="15115" width="10.77734375" style="350" customWidth="1"/>
    <col min="15116" max="15116" width="13" style="350" customWidth="1"/>
    <col min="15117" max="15117" width="12.109375" style="350" customWidth="1"/>
    <col min="15118" max="15118" width="13" style="350" customWidth="1"/>
    <col min="15119" max="15119" width="10.33203125" style="350" customWidth="1"/>
    <col min="15120" max="15120" width="13.33203125" style="350" customWidth="1"/>
    <col min="15121" max="15360" width="9.109375" style="350"/>
    <col min="15361" max="15361" width="13.88671875" style="350" customWidth="1"/>
    <col min="15362" max="15362" width="8.77734375" style="350" customWidth="1"/>
    <col min="15363" max="15363" width="9.109375" style="350" customWidth="1"/>
    <col min="15364" max="15364" width="50.88671875" style="350" customWidth="1"/>
    <col min="15365" max="15365" width="10.21875" style="350" customWidth="1"/>
    <col min="15366" max="15366" width="13.109375" style="350" customWidth="1"/>
    <col min="15367" max="15367" width="10.33203125" style="350" customWidth="1"/>
    <col min="15368" max="15368" width="13.21875" style="350" customWidth="1"/>
    <col min="15369" max="15369" width="11" style="350" customWidth="1"/>
    <col min="15370" max="15370" width="12.77734375" style="350" customWidth="1"/>
    <col min="15371" max="15371" width="10.77734375" style="350" customWidth="1"/>
    <col min="15372" max="15372" width="13" style="350" customWidth="1"/>
    <col min="15373" max="15373" width="12.109375" style="350" customWidth="1"/>
    <col min="15374" max="15374" width="13" style="350" customWidth="1"/>
    <col min="15375" max="15375" width="10.33203125" style="350" customWidth="1"/>
    <col min="15376" max="15376" width="13.33203125" style="350" customWidth="1"/>
    <col min="15377" max="15616" width="9.109375" style="350"/>
    <col min="15617" max="15617" width="13.88671875" style="350" customWidth="1"/>
    <col min="15618" max="15618" width="8.77734375" style="350" customWidth="1"/>
    <col min="15619" max="15619" width="9.109375" style="350" customWidth="1"/>
    <col min="15620" max="15620" width="50.88671875" style="350" customWidth="1"/>
    <col min="15621" max="15621" width="10.21875" style="350" customWidth="1"/>
    <col min="15622" max="15622" width="13.109375" style="350" customWidth="1"/>
    <col min="15623" max="15623" width="10.33203125" style="350" customWidth="1"/>
    <col min="15624" max="15624" width="13.21875" style="350" customWidth="1"/>
    <col min="15625" max="15625" width="11" style="350" customWidth="1"/>
    <col min="15626" max="15626" width="12.77734375" style="350" customWidth="1"/>
    <col min="15627" max="15627" width="10.77734375" style="350" customWidth="1"/>
    <col min="15628" max="15628" width="13" style="350" customWidth="1"/>
    <col min="15629" max="15629" width="12.109375" style="350" customWidth="1"/>
    <col min="15630" max="15630" width="13" style="350" customWidth="1"/>
    <col min="15631" max="15631" width="10.33203125" style="350" customWidth="1"/>
    <col min="15632" max="15632" width="13.33203125" style="350" customWidth="1"/>
    <col min="15633" max="15872" width="9.109375" style="350"/>
    <col min="15873" max="15873" width="13.88671875" style="350" customWidth="1"/>
    <col min="15874" max="15874" width="8.77734375" style="350" customWidth="1"/>
    <col min="15875" max="15875" width="9.109375" style="350" customWidth="1"/>
    <col min="15876" max="15876" width="50.88671875" style="350" customWidth="1"/>
    <col min="15877" max="15877" width="10.21875" style="350" customWidth="1"/>
    <col min="15878" max="15878" width="13.109375" style="350" customWidth="1"/>
    <col min="15879" max="15879" width="10.33203125" style="350" customWidth="1"/>
    <col min="15880" max="15880" width="13.21875" style="350" customWidth="1"/>
    <col min="15881" max="15881" width="11" style="350" customWidth="1"/>
    <col min="15882" max="15882" width="12.77734375" style="350" customWidth="1"/>
    <col min="15883" max="15883" width="10.77734375" style="350" customWidth="1"/>
    <col min="15884" max="15884" width="13" style="350" customWidth="1"/>
    <col min="15885" max="15885" width="12.109375" style="350" customWidth="1"/>
    <col min="15886" max="15886" width="13" style="350" customWidth="1"/>
    <col min="15887" max="15887" width="10.33203125" style="350" customWidth="1"/>
    <col min="15888" max="15888" width="13.33203125" style="350" customWidth="1"/>
    <col min="15889" max="16128" width="9.109375" style="350"/>
    <col min="16129" max="16129" width="13.88671875" style="350" customWidth="1"/>
    <col min="16130" max="16130" width="8.77734375" style="350" customWidth="1"/>
    <col min="16131" max="16131" width="9.109375" style="350" customWidth="1"/>
    <col min="16132" max="16132" width="50.88671875" style="350" customWidth="1"/>
    <col min="16133" max="16133" width="10.21875" style="350" customWidth="1"/>
    <col min="16134" max="16134" width="13.109375" style="350" customWidth="1"/>
    <col min="16135" max="16135" width="10.33203125" style="350" customWidth="1"/>
    <col min="16136" max="16136" width="13.21875" style="350" customWidth="1"/>
    <col min="16137" max="16137" width="11" style="350" customWidth="1"/>
    <col min="16138" max="16138" width="12.77734375" style="350" customWidth="1"/>
    <col min="16139" max="16139" width="10.77734375" style="350" customWidth="1"/>
    <col min="16140" max="16140" width="13" style="350" customWidth="1"/>
    <col min="16141" max="16141" width="12.109375" style="350" customWidth="1"/>
    <col min="16142" max="16142" width="13" style="350" customWidth="1"/>
    <col min="16143" max="16143" width="10.33203125" style="350" customWidth="1"/>
    <col min="16144" max="16144" width="13.33203125" style="350" customWidth="1"/>
    <col min="16145" max="16384" width="9.109375" style="350"/>
  </cols>
  <sheetData>
    <row r="1" spans="1:34" ht="73.05" customHeight="1">
      <c r="K1" s="498" t="s">
        <v>553</v>
      </c>
      <c r="L1" s="499"/>
      <c r="M1" s="499"/>
      <c r="N1" s="499"/>
      <c r="O1" s="499"/>
      <c r="P1" s="499"/>
      <c r="Q1" s="479" t="s">
        <v>465</v>
      </c>
      <c r="R1" s="479"/>
      <c r="S1" s="479"/>
      <c r="T1" s="500"/>
      <c r="U1" s="500"/>
      <c r="V1" s="500"/>
      <c r="W1" s="500"/>
      <c r="X1" s="500"/>
      <c r="Y1" s="500"/>
      <c r="Z1" s="500"/>
      <c r="AA1" s="500"/>
      <c r="AB1" s="500"/>
      <c r="AC1" s="500"/>
      <c r="AD1" s="500"/>
      <c r="AE1" s="500"/>
      <c r="AF1" s="500"/>
      <c r="AG1" s="500"/>
      <c r="AH1" s="500"/>
    </row>
    <row r="2" spans="1:34" ht="17.399999999999999" customHeight="1">
      <c r="K2" s="408"/>
      <c r="L2" s="409"/>
      <c r="M2" s="409"/>
      <c r="N2" s="409"/>
      <c r="O2" s="409"/>
      <c r="P2" s="409"/>
      <c r="Q2" s="406"/>
      <c r="R2" s="406"/>
      <c r="S2" s="406"/>
      <c r="T2" s="410"/>
      <c r="U2" s="410"/>
      <c r="V2" s="410"/>
      <c r="W2" s="410"/>
      <c r="X2" s="410"/>
      <c r="Y2" s="410"/>
      <c r="Z2" s="410"/>
      <c r="AA2" s="410"/>
      <c r="AB2" s="410"/>
      <c r="AC2" s="410"/>
      <c r="AD2" s="410"/>
      <c r="AE2" s="410"/>
      <c r="AF2" s="410"/>
      <c r="AG2" s="410"/>
      <c r="AH2" s="410"/>
    </row>
    <row r="3" spans="1:34" ht="18" customHeight="1">
      <c r="A3" s="481" t="s">
        <v>478</v>
      </c>
      <c r="B3" s="481"/>
      <c r="C3" s="481"/>
      <c r="D3" s="481"/>
      <c r="E3" s="481"/>
      <c r="F3" s="481"/>
      <c r="G3" s="481"/>
      <c r="H3" s="481"/>
      <c r="I3" s="481"/>
      <c r="J3" s="481"/>
      <c r="K3" s="481"/>
      <c r="L3" s="481"/>
      <c r="M3" s="481"/>
      <c r="N3" s="481"/>
      <c r="O3" s="481"/>
      <c r="P3" s="481"/>
    </row>
    <row r="4" spans="1:34" ht="56.4" customHeight="1">
      <c r="A4" s="481"/>
      <c r="B4" s="481"/>
      <c r="C4" s="481"/>
      <c r="D4" s="481"/>
      <c r="E4" s="481"/>
      <c r="F4" s="481"/>
      <c r="G4" s="481"/>
      <c r="H4" s="481"/>
      <c r="I4" s="481"/>
      <c r="J4" s="481"/>
      <c r="K4" s="481"/>
      <c r="L4" s="481"/>
      <c r="M4" s="481"/>
      <c r="N4" s="481"/>
      <c r="O4" s="481"/>
      <c r="P4" s="481"/>
    </row>
    <row r="5" spans="1:34" ht="29.85" customHeight="1">
      <c r="A5" s="501" t="s">
        <v>54</v>
      </c>
      <c r="B5" s="501"/>
      <c r="C5" s="501"/>
      <c r="D5" s="501"/>
      <c r="E5" s="501"/>
      <c r="F5" s="501"/>
      <c r="G5" s="501"/>
      <c r="H5" s="501"/>
      <c r="I5" s="501"/>
      <c r="J5" s="501"/>
      <c r="K5" s="501"/>
      <c r="L5" s="501"/>
      <c r="M5" s="501"/>
      <c r="N5" s="501"/>
      <c r="O5" s="501"/>
      <c r="P5" s="501"/>
    </row>
    <row r="6" spans="1:34" ht="20.55" customHeight="1">
      <c r="A6" s="502" t="s">
        <v>55</v>
      </c>
      <c r="B6" s="503"/>
      <c r="C6" s="503"/>
      <c r="D6" s="503"/>
      <c r="E6" s="503"/>
      <c r="F6" s="503"/>
      <c r="G6" s="503"/>
      <c r="H6" s="503"/>
      <c r="I6" s="503"/>
      <c r="J6" s="503"/>
      <c r="K6" s="503"/>
      <c r="L6" s="503"/>
      <c r="M6" s="503"/>
      <c r="N6" s="503"/>
      <c r="O6" s="503"/>
      <c r="P6" s="503"/>
    </row>
    <row r="7" spans="1:34" ht="18" customHeight="1">
      <c r="A7" s="504"/>
      <c r="B7" s="504"/>
      <c r="C7" s="504"/>
      <c r="D7" s="351"/>
      <c r="E7" s="351"/>
      <c r="F7" s="351"/>
      <c r="G7" s="351"/>
      <c r="H7" s="351"/>
      <c r="I7" s="351"/>
      <c r="J7" s="351"/>
      <c r="K7" s="351"/>
      <c r="L7" s="351"/>
      <c r="M7" s="352"/>
      <c r="N7" s="352"/>
      <c r="O7" s="352"/>
      <c r="P7" s="353" t="s">
        <v>61</v>
      </c>
    </row>
    <row r="8" spans="1:34" ht="24.45" customHeight="1">
      <c r="A8" s="484" t="s">
        <v>0</v>
      </c>
      <c r="B8" s="484" t="s">
        <v>466</v>
      </c>
      <c r="C8" s="491" t="s">
        <v>246</v>
      </c>
      <c r="D8" s="488" t="s">
        <v>247</v>
      </c>
      <c r="E8" s="495" t="s">
        <v>467</v>
      </c>
      <c r="F8" s="495"/>
      <c r="G8" s="495"/>
      <c r="H8" s="496"/>
      <c r="I8" s="497" t="s">
        <v>468</v>
      </c>
      <c r="J8" s="495"/>
      <c r="K8" s="495"/>
      <c r="L8" s="495"/>
      <c r="M8" s="483" t="s">
        <v>469</v>
      </c>
      <c r="N8" s="483"/>
      <c r="O8" s="483"/>
      <c r="P8" s="483"/>
    </row>
    <row r="9" spans="1:34" ht="20.100000000000001" customHeight="1">
      <c r="A9" s="490"/>
      <c r="B9" s="490"/>
      <c r="C9" s="492"/>
      <c r="D9" s="494"/>
      <c r="E9" s="484" t="s">
        <v>4</v>
      </c>
      <c r="F9" s="486" t="s">
        <v>10</v>
      </c>
      <c r="G9" s="487"/>
      <c r="H9" s="484" t="s">
        <v>470</v>
      </c>
      <c r="I9" s="484" t="s">
        <v>4</v>
      </c>
      <c r="J9" s="486" t="s">
        <v>10</v>
      </c>
      <c r="K9" s="487"/>
      <c r="L9" s="484" t="s">
        <v>470</v>
      </c>
      <c r="M9" s="484" t="s">
        <v>4</v>
      </c>
      <c r="N9" s="486" t="s">
        <v>10</v>
      </c>
      <c r="O9" s="487"/>
      <c r="P9" s="488" t="s">
        <v>470</v>
      </c>
    </row>
    <row r="10" spans="1:34" ht="75.599999999999994" customHeight="1">
      <c r="A10" s="485"/>
      <c r="B10" s="485"/>
      <c r="C10" s="493"/>
      <c r="D10" s="489"/>
      <c r="E10" s="485"/>
      <c r="F10" s="407" t="s">
        <v>5</v>
      </c>
      <c r="G10" s="354" t="s">
        <v>11</v>
      </c>
      <c r="H10" s="485"/>
      <c r="I10" s="485"/>
      <c r="J10" s="407" t="s">
        <v>5</v>
      </c>
      <c r="K10" s="354" t="s">
        <v>11</v>
      </c>
      <c r="L10" s="485"/>
      <c r="M10" s="485"/>
      <c r="N10" s="407" t="s">
        <v>5</v>
      </c>
      <c r="O10" s="354" t="s">
        <v>11</v>
      </c>
      <c r="P10" s="489"/>
    </row>
    <row r="11" spans="1:34" ht="29.4" customHeight="1">
      <c r="A11" s="355" t="s">
        <v>13</v>
      </c>
      <c r="B11" s="356"/>
      <c r="C11" s="357"/>
      <c r="D11" s="358" t="s">
        <v>14</v>
      </c>
      <c r="E11" s="359">
        <f>E12</f>
        <v>100000</v>
      </c>
      <c r="F11" s="359">
        <f t="shared" ref="F11:P11" si="0">F12</f>
        <v>208000</v>
      </c>
      <c r="G11" s="359">
        <f t="shared" si="0"/>
        <v>0</v>
      </c>
      <c r="H11" s="359">
        <f t="shared" si="0"/>
        <v>308000</v>
      </c>
      <c r="I11" s="359">
        <f t="shared" si="0"/>
        <v>0</v>
      </c>
      <c r="J11" s="359">
        <f t="shared" si="0"/>
        <v>-208000</v>
      </c>
      <c r="K11" s="359">
        <f t="shared" si="0"/>
        <v>0</v>
      </c>
      <c r="L11" s="359">
        <f t="shared" si="0"/>
        <v>-208000</v>
      </c>
      <c r="M11" s="359">
        <f t="shared" si="0"/>
        <v>100000</v>
      </c>
      <c r="N11" s="359">
        <f t="shared" si="0"/>
        <v>0</v>
      </c>
      <c r="O11" s="359">
        <f t="shared" si="0"/>
        <v>0</v>
      </c>
      <c r="P11" s="359">
        <f t="shared" si="0"/>
        <v>100000</v>
      </c>
    </row>
    <row r="12" spans="1:34" ht="30.75" customHeight="1">
      <c r="A12" s="355" t="s">
        <v>15</v>
      </c>
      <c r="B12" s="356"/>
      <c r="C12" s="357"/>
      <c r="D12" s="358" t="s">
        <v>14</v>
      </c>
      <c r="E12" s="359">
        <f>E13+E14</f>
        <v>100000</v>
      </c>
      <c r="F12" s="359">
        <f t="shared" ref="F12:P12" si="1">F13+F14</f>
        <v>208000</v>
      </c>
      <c r="G12" s="359">
        <f t="shared" si="1"/>
        <v>0</v>
      </c>
      <c r="H12" s="359">
        <f t="shared" si="1"/>
        <v>308000</v>
      </c>
      <c r="I12" s="359">
        <f t="shared" si="1"/>
        <v>0</v>
      </c>
      <c r="J12" s="359">
        <f t="shared" si="1"/>
        <v>-208000</v>
      </c>
      <c r="K12" s="359">
        <f t="shared" si="1"/>
        <v>0</v>
      </c>
      <c r="L12" s="359">
        <f t="shared" si="1"/>
        <v>-208000</v>
      </c>
      <c r="M12" s="359">
        <f t="shared" si="1"/>
        <v>100000</v>
      </c>
      <c r="N12" s="359">
        <f t="shared" si="1"/>
        <v>0</v>
      </c>
      <c r="O12" s="359">
        <f t="shared" si="1"/>
        <v>0</v>
      </c>
      <c r="P12" s="359">
        <f t="shared" si="1"/>
        <v>100000</v>
      </c>
    </row>
    <row r="13" spans="1:34" ht="59.4" customHeight="1">
      <c r="A13" s="360" t="s">
        <v>471</v>
      </c>
      <c r="B13" s="360" t="s">
        <v>472</v>
      </c>
      <c r="C13" s="360" t="s">
        <v>397</v>
      </c>
      <c r="D13" s="361" t="s">
        <v>473</v>
      </c>
      <c r="E13" s="388">
        <f>100000</f>
        <v>100000</v>
      </c>
      <c r="F13" s="362">
        <f>109000+99000</f>
        <v>208000</v>
      </c>
      <c r="G13" s="232">
        <v>0</v>
      </c>
      <c r="H13" s="359">
        <f>E13+F13</f>
        <v>308000</v>
      </c>
      <c r="I13" s="232">
        <v>0</v>
      </c>
      <c r="J13" s="232">
        <v>0</v>
      </c>
      <c r="K13" s="232">
        <v>0</v>
      </c>
      <c r="L13" s="359">
        <f>I13+J13</f>
        <v>0</v>
      </c>
      <c r="M13" s="362">
        <f>E13</f>
        <v>100000</v>
      </c>
      <c r="N13" s="362">
        <f>F13+J13</f>
        <v>208000</v>
      </c>
      <c r="O13" s="232">
        <v>0</v>
      </c>
      <c r="P13" s="359">
        <f>M13+N13</f>
        <v>308000</v>
      </c>
    </row>
    <row r="14" spans="1:34" ht="77.55" customHeight="1">
      <c r="A14" s="360" t="s">
        <v>474</v>
      </c>
      <c r="B14" s="360" t="s">
        <v>475</v>
      </c>
      <c r="C14" s="360" t="s">
        <v>397</v>
      </c>
      <c r="D14" s="361" t="s">
        <v>476</v>
      </c>
      <c r="E14" s="232">
        <v>0</v>
      </c>
      <c r="F14" s="232">
        <v>0</v>
      </c>
      <c r="G14" s="232">
        <v>0</v>
      </c>
      <c r="H14" s="363">
        <v>0</v>
      </c>
      <c r="I14" s="232">
        <v>0</v>
      </c>
      <c r="J14" s="362">
        <f>-109000-99000</f>
        <v>-208000</v>
      </c>
      <c r="K14" s="232">
        <v>0</v>
      </c>
      <c r="L14" s="359">
        <f>I14+J14</f>
        <v>-208000</v>
      </c>
      <c r="M14" s="232">
        <v>0</v>
      </c>
      <c r="N14" s="362">
        <f>F14+J14</f>
        <v>-208000</v>
      </c>
      <c r="O14" s="232">
        <v>0</v>
      </c>
      <c r="P14" s="359">
        <f>H14+L14</f>
        <v>-208000</v>
      </c>
    </row>
    <row r="15" spans="1:34" ht="33" customHeight="1">
      <c r="A15" s="476" t="s">
        <v>477</v>
      </c>
      <c r="B15" s="477"/>
      <c r="C15" s="477"/>
      <c r="D15" s="478"/>
      <c r="E15" s="364">
        <f>E12</f>
        <v>100000</v>
      </c>
      <c r="F15" s="364">
        <f t="shared" ref="F15:P15" si="2">F12</f>
        <v>208000</v>
      </c>
      <c r="G15" s="364">
        <f t="shared" si="2"/>
        <v>0</v>
      </c>
      <c r="H15" s="364">
        <f t="shared" si="2"/>
        <v>308000</v>
      </c>
      <c r="I15" s="364">
        <f t="shared" si="2"/>
        <v>0</v>
      </c>
      <c r="J15" s="364">
        <f t="shared" si="2"/>
        <v>-208000</v>
      </c>
      <c r="K15" s="364">
        <f t="shared" si="2"/>
        <v>0</v>
      </c>
      <c r="L15" s="364">
        <f t="shared" si="2"/>
        <v>-208000</v>
      </c>
      <c r="M15" s="364">
        <f t="shared" si="2"/>
        <v>100000</v>
      </c>
      <c r="N15" s="364">
        <f t="shared" si="2"/>
        <v>0</v>
      </c>
      <c r="O15" s="364">
        <f t="shared" si="2"/>
        <v>0</v>
      </c>
      <c r="P15" s="364">
        <f t="shared" si="2"/>
        <v>100000</v>
      </c>
    </row>
    <row r="16" spans="1:34" ht="18">
      <c r="A16" s="352"/>
      <c r="B16" s="352"/>
      <c r="C16" s="352"/>
      <c r="D16" s="352"/>
      <c r="E16" s="352"/>
      <c r="F16" s="352"/>
      <c r="G16" s="352"/>
      <c r="H16" s="352"/>
      <c r="I16" s="352"/>
      <c r="J16" s="352"/>
      <c r="K16" s="352"/>
      <c r="L16" s="352"/>
      <c r="M16" s="352"/>
      <c r="N16" s="352"/>
      <c r="O16" s="352"/>
      <c r="P16" s="365"/>
    </row>
    <row r="17" spans="1:18" ht="18">
      <c r="A17" s="479"/>
      <c r="B17" s="479"/>
      <c r="C17" s="479"/>
      <c r="D17" s="479"/>
      <c r="E17" s="479"/>
      <c r="F17" s="479"/>
      <c r="G17" s="479"/>
      <c r="H17" s="479"/>
      <c r="I17" s="479"/>
      <c r="J17" s="479"/>
      <c r="K17" s="479"/>
      <c r="L17" s="479"/>
      <c r="M17" s="479"/>
      <c r="N17" s="479"/>
      <c r="O17" s="479"/>
      <c r="P17" s="479"/>
    </row>
    <row r="18" spans="1:18" s="368" customFormat="1" ht="50.4" customHeight="1">
      <c r="A18" s="480" t="s">
        <v>376</v>
      </c>
      <c r="B18" s="480"/>
      <c r="C18" s="480"/>
      <c r="D18" s="480"/>
      <c r="E18" s="480"/>
      <c r="F18" s="480"/>
      <c r="G18" s="481" t="s">
        <v>377</v>
      </c>
      <c r="H18" s="482"/>
      <c r="I18" s="482"/>
      <c r="J18" s="482"/>
      <c r="K18" s="482"/>
      <c r="L18" s="482"/>
      <c r="M18" s="482"/>
      <c r="N18" s="482"/>
      <c r="O18" s="482"/>
      <c r="P18" s="366"/>
      <c r="Q18" s="367"/>
      <c r="R18" s="367"/>
    </row>
    <row r="19" spans="1:18">
      <c r="A19" s="369"/>
      <c r="B19" s="369"/>
      <c r="C19" s="370"/>
      <c r="D19" s="370"/>
      <c r="E19" s="370"/>
      <c r="F19" s="370"/>
      <c r="G19" s="370"/>
      <c r="H19" s="370"/>
      <c r="I19" s="370"/>
      <c r="J19" s="370"/>
      <c r="K19" s="370"/>
      <c r="L19" s="370"/>
      <c r="M19" s="370"/>
      <c r="N19" s="370"/>
      <c r="O19" s="370"/>
      <c r="P19" s="370"/>
    </row>
  </sheetData>
  <mergeCells count="26">
    <mergeCell ref="Q1:AH1"/>
    <mergeCell ref="A3:P4"/>
    <mergeCell ref="A5:P5"/>
    <mergeCell ref="A6:P6"/>
    <mergeCell ref="A7:C7"/>
    <mergeCell ref="C8:C10"/>
    <mergeCell ref="D8:D10"/>
    <mergeCell ref="E8:H8"/>
    <mergeCell ref="I8:L8"/>
    <mergeCell ref="K1:P1"/>
    <mergeCell ref="A15:D15"/>
    <mergeCell ref="A17:P17"/>
    <mergeCell ref="A18:F18"/>
    <mergeCell ref="G18:O18"/>
    <mergeCell ref="M8:P8"/>
    <mergeCell ref="E9:E10"/>
    <mergeCell ref="F9:G9"/>
    <mergeCell ref="H9:H10"/>
    <mergeCell ref="I9:I10"/>
    <mergeCell ref="J9:K9"/>
    <mergeCell ref="L9:L10"/>
    <mergeCell ref="M9:M10"/>
    <mergeCell ref="N9:O9"/>
    <mergeCell ref="P9:P10"/>
    <mergeCell ref="A8:A10"/>
    <mergeCell ref="B8:B10"/>
  </mergeCells>
  <pageMargins left="0.19685039370078741" right="0.19685039370078741" top="0.70866141732283472" bottom="0.31496062992125984"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7" zoomScale="85" zoomScaleNormal="100" zoomScaleSheetLayoutView="85" workbookViewId="0">
      <selection activeCell="E4" sqref="E4:H4"/>
    </sheetView>
  </sheetViews>
  <sheetFormatPr defaultRowHeight="13.8"/>
  <cols>
    <col min="1" max="1" width="16.33203125" style="128" customWidth="1"/>
    <col min="2" max="2" width="20.88671875" style="128" customWidth="1"/>
    <col min="3" max="3" width="14" style="128" customWidth="1"/>
    <col min="4" max="4" width="13.33203125" style="128" customWidth="1"/>
    <col min="5" max="5" width="18.88671875" style="128" customWidth="1"/>
    <col min="6" max="6" width="14.33203125" style="128" customWidth="1"/>
    <col min="7" max="7" width="15.77734375" style="128" customWidth="1"/>
    <col min="8" max="8" width="19.77734375" style="128" customWidth="1"/>
    <col min="9" max="11" width="9" style="128"/>
    <col min="12" max="12" width="23" style="128" customWidth="1"/>
    <col min="13" max="256" width="9" style="128"/>
    <col min="257" max="257" width="15.6640625" style="128" customWidth="1"/>
    <col min="258" max="258" width="19.6640625" style="128" customWidth="1"/>
    <col min="259" max="259" width="14" style="128" customWidth="1"/>
    <col min="260" max="260" width="13.33203125" style="128" customWidth="1"/>
    <col min="261" max="261" width="18.88671875" style="128" customWidth="1"/>
    <col min="262" max="262" width="14.33203125" style="128" customWidth="1"/>
    <col min="263" max="263" width="10.33203125" style="128" customWidth="1"/>
    <col min="264" max="264" width="16.109375" style="128" customWidth="1"/>
    <col min="265" max="267" width="9" style="128"/>
    <col min="268" max="268" width="23" style="128" customWidth="1"/>
    <col min="269" max="512" width="9" style="128"/>
    <col min="513" max="513" width="15.6640625" style="128" customWidth="1"/>
    <col min="514" max="514" width="19.6640625" style="128" customWidth="1"/>
    <col min="515" max="515" width="14" style="128" customWidth="1"/>
    <col min="516" max="516" width="13.33203125" style="128" customWidth="1"/>
    <col min="517" max="517" width="18.88671875" style="128" customWidth="1"/>
    <col min="518" max="518" width="14.33203125" style="128" customWidth="1"/>
    <col min="519" max="519" width="10.33203125" style="128" customWidth="1"/>
    <col min="520" max="520" width="16.109375" style="128" customWidth="1"/>
    <col min="521" max="523" width="9" style="128"/>
    <col min="524" max="524" width="23" style="128" customWidth="1"/>
    <col min="525" max="768" width="9" style="128"/>
    <col min="769" max="769" width="15.6640625" style="128" customWidth="1"/>
    <col min="770" max="770" width="19.6640625" style="128" customWidth="1"/>
    <col min="771" max="771" width="14" style="128" customWidth="1"/>
    <col min="772" max="772" width="13.33203125" style="128" customWidth="1"/>
    <col min="773" max="773" width="18.88671875" style="128" customWidth="1"/>
    <col min="774" max="774" width="14.33203125" style="128" customWidth="1"/>
    <col min="775" max="775" width="10.33203125" style="128" customWidth="1"/>
    <col min="776" max="776" width="16.109375" style="128" customWidth="1"/>
    <col min="777" max="779" width="9" style="128"/>
    <col min="780" max="780" width="23" style="128" customWidth="1"/>
    <col min="781" max="1024" width="9" style="128"/>
    <col min="1025" max="1025" width="15.6640625" style="128" customWidth="1"/>
    <col min="1026" max="1026" width="19.6640625" style="128" customWidth="1"/>
    <col min="1027" max="1027" width="14" style="128" customWidth="1"/>
    <col min="1028" max="1028" width="13.33203125" style="128" customWidth="1"/>
    <col min="1029" max="1029" width="18.88671875" style="128" customWidth="1"/>
    <col min="1030" max="1030" width="14.33203125" style="128" customWidth="1"/>
    <col min="1031" max="1031" width="10.33203125" style="128" customWidth="1"/>
    <col min="1032" max="1032" width="16.109375" style="128" customWidth="1"/>
    <col min="1033" max="1035" width="9" style="128"/>
    <col min="1036" max="1036" width="23" style="128" customWidth="1"/>
    <col min="1037" max="1280" width="9" style="128"/>
    <col min="1281" max="1281" width="15.6640625" style="128" customWidth="1"/>
    <col min="1282" max="1282" width="19.6640625" style="128" customWidth="1"/>
    <col min="1283" max="1283" width="14" style="128" customWidth="1"/>
    <col min="1284" max="1284" width="13.33203125" style="128" customWidth="1"/>
    <col min="1285" max="1285" width="18.88671875" style="128" customWidth="1"/>
    <col min="1286" max="1286" width="14.33203125" style="128" customWidth="1"/>
    <col min="1287" max="1287" width="10.33203125" style="128" customWidth="1"/>
    <col min="1288" max="1288" width="16.109375" style="128" customWidth="1"/>
    <col min="1289" max="1291" width="9" style="128"/>
    <col min="1292" max="1292" width="23" style="128" customWidth="1"/>
    <col min="1293" max="1536" width="9" style="128"/>
    <col min="1537" max="1537" width="15.6640625" style="128" customWidth="1"/>
    <col min="1538" max="1538" width="19.6640625" style="128" customWidth="1"/>
    <col min="1539" max="1539" width="14" style="128" customWidth="1"/>
    <col min="1540" max="1540" width="13.33203125" style="128" customWidth="1"/>
    <col min="1541" max="1541" width="18.88671875" style="128" customWidth="1"/>
    <col min="1542" max="1542" width="14.33203125" style="128" customWidth="1"/>
    <col min="1543" max="1543" width="10.33203125" style="128" customWidth="1"/>
    <col min="1544" max="1544" width="16.109375" style="128" customWidth="1"/>
    <col min="1545" max="1547" width="9" style="128"/>
    <col min="1548" max="1548" width="23" style="128" customWidth="1"/>
    <col min="1549" max="1792" width="9" style="128"/>
    <col min="1793" max="1793" width="15.6640625" style="128" customWidth="1"/>
    <col min="1794" max="1794" width="19.6640625" style="128" customWidth="1"/>
    <col min="1795" max="1795" width="14" style="128" customWidth="1"/>
    <col min="1796" max="1796" width="13.33203125" style="128" customWidth="1"/>
    <col min="1797" max="1797" width="18.88671875" style="128" customWidth="1"/>
    <col min="1798" max="1798" width="14.33203125" style="128" customWidth="1"/>
    <col min="1799" max="1799" width="10.33203125" style="128" customWidth="1"/>
    <col min="1800" max="1800" width="16.109375" style="128" customWidth="1"/>
    <col min="1801" max="1803" width="9" style="128"/>
    <col min="1804" max="1804" width="23" style="128" customWidth="1"/>
    <col min="1805" max="2048" width="9" style="128"/>
    <col min="2049" max="2049" width="15.6640625" style="128" customWidth="1"/>
    <col min="2050" max="2050" width="19.6640625" style="128" customWidth="1"/>
    <col min="2051" max="2051" width="14" style="128" customWidth="1"/>
    <col min="2052" max="2052" width="13.33203125" style="128" customWidth="1"/>
    <col min="2053" max="2053" width="18.88671875" style="128" customWidth="1"/>
    <col min="2054" max="2054" width="14.33203125" style="128" customWidth="1"/>
    <col min="2055" max="2055" width="10.33203125" style="128" customWidth="1"/>
    <col min="2056" max="2056" width="16.109375" style="128" customWidth="1"/>
    <col min="2057" max="2059" width="9" style="128"/>
    <col min="2060" max="2060" width="23" style="128" customWidth="1"/>
    <col min="2061" max="2304" width="9" style="128"/>
    <col min="2305" max="2305" width="15.6640625" style="128" customWidth="1"/>
    <col min="2306" max="2306" width="19.6640625" style="128" customWidth="1"/>
    <col min="2307" max="2307" width="14" style="128" customWidth="1"/>
    <col min="2308" max="2308" width="13.33203125" style="128" customWidth="1"/>
    <col min="2309" max="2309" width="18.88671875" style="128" customWidth="1"/>
    <col min="2310" max="2310" width="14.33203125" style="128" customWidth="1"/>
    <col min="2311" max="2311" width="10.33203125" style="128" customWidth="1"/>
    <col min="2312" max="2312" width="16.109375" style="128" customWidth="1"/>
    <col min="2313" max="2315" width="9" style="128"/>
    <col min="2316" max="2316" width="23" style="128" customWidth="1"/>
    <col min="2317" max="2560" width="9" style="128"/>
    <col min="2561" max="2561" width="15.6640625" style="128" customWidth="1"/>
    <col min="2562" max="2562" width="19.6640625" style="128" customWidth="1"/>
    <col min="2563" max="2563" width="14" style="128" customWidth="1"/>
    <col min="2564" max="2564" width="13.33203125" style="128" customWidth="1"/>
    <col min="2565" max="2565" width="18.88671875" style="128" customWidth="1"/>
    <col min="2566" max="2566" width="14.33203125" style="128" customWidth="1"/>
    <col min="2567" max="2567" width="10.33203125" style="128" customWidth="1"/>
    <col min="2568" max="2568" width="16.109375" style="128" customWidth="1"/>
    <col min="2569" max="2571" width="9" style="128"/>
    <col min="2572" max="2572" width="23" style="128" customWidth="1"/>
    <col min="2573" max="2816" width="9" style="128"/>
    <col min="2817" max="2817" width="15.6640625" style="128" customWidth="1"/>
    <col min="2818" max="2818" width="19.6640625" style="128" customWidth="1"/>
    <col min="2819" max="2819" width="14" style="128" customWidth="1"/>
    <col min="2820" max="2820" width="13.33203125" style="128" customWidth="1"/>
    <col min="2821" max="2821" width="18.88671875" style="128" customWidth="1"/>
    <col min="2822" max="2822" width="14.33203125" style="128" customWidth="1"/>
    <col min="2823" max="2823" width="10.33203125" style="128" customWidth="1"/>
    <col min="2824" max="2824" width="16.109375" style="128" customWidth="1"/>
    <col min="2825" max="2827" width="9" style="128"/>
    <col min="2828" max="2828" width="23" style="128" customWidth="1"/>
    <col min="2829" max="3072" width="9" style="128"/>
    <col min="3073" max="3073" width="15.6640625" style="128" customWidth="1"/>
    <col min="3074" max="3074" width="19.6640625" style="128" customWidth="1"/>
    <col min="3075" max="3075" width="14" style="128" customWidth="1"/>
    <col min="3076" max="3076" width="13.33203125" style="128" customWidth="1"/>
    <col min="3077" max="3077" width="18.88671875" style="128" customWidth="1"/>
    <col min="3078" max="3078" width="14.33203125" style="128" customWidth="1"/>
    <col min="3079" max="3079" width="10.33203125" style="128" customWidth="1"/>
    <col min="3080" max="3080" width="16.109375" style="128" customWidth="1"/>
    <col min="3081" max="3083" width="9" style="128"/>
    <col min="3084" max="3084" width="23" style="128" customWidth="1"/>
    <col min="3085" max="3328" width="9" style="128"/>
    <col min="3329" max="3329" width="15.6640625" style="128" customWidth="1"/>
    <col min="3330" max="3330" width="19.6640625" style="128" customWidth="1"/>
    <col min="3331" max="3331" width="14" style="128" customWidth="1"/>
    <col min="3332" max="3332" width="13.33203125" style="128" customWidth="1"/>
    <col min="3333" max="3333" width="18.88671875" style="128" customWidth="1"/>
    <col min="3334" max="3334" width="14.33203125" style="128" customWidth="1"/>
    <col min="3335" max="3335" width="10.33203125" style="128" customWidth="1"/>
    <col min="3336" max="3336" width="16.109375" style="128" customWidth="1"/>
    <col min="3337" max="3339" width="9" style="128"/>
    <col min="3340" max="3340" width="23" style="128" customWidth="1"/>
    <col min="3341" max="3584" width="9" style="128"/>
    <col min="3585" max="3585" width="15.6640625" style="128" customWidth="1"/>
    <col min="3586" max="3586" width="19.6640625" style="128" customWidth="1"/>
    <col min="3587" max="3587" width="14" style="128" customWidth="1"/>
    <col min="3588" max="3588" width="13.33203125" style="128" customWidth="1"/>
    <col min="3589" max="3589" width="18.88671875" style="128" customWidth="1"/>
    <col min="3590" max="3590" width="14.33203125" style="128" customWidth="1"/>
    <col min="3591" max="3591" width="10.33203125" style="128" customWidth="1"/>
    <col min="3592" max="3592" width="16.109375" style="128" customWidth="1"/>
    <col min="3593" max="3595" width="9" style="128"/>
    <col min="3596" max="3596" width="23" style="128" customWidth="1"/>
    <col min="3597" max="3840" width="9" style="128"/>
    <col min="3841" max="3841" width="15.6640625" style="128" customWidth="1"/>
    <col min="3842" max="3842" width="19.6640625" style="128" customWidth="1"/>
    <col min="3843" max="3843" width="14" style="128" customWidth="1"/>
    <col min="3844" max="3844" width="13.33203125" style="128" customWidth="1"/>
    <col min="3845" max="3845" width="18.88671875" style="128" customWidth="1"/>
    <col min="3846" max="3846" width="14.33203125" style="128" customWidth="1"/>
    <col min="3847" max="3847" width="10.33203125" style="128" customWidth="1"/>
    <col min="3848" max="3848" width="16.109375" style="128" customWidth="1"/>
    <col min="3849" max="3851" width="9" style="128"/>
    <col min="3852" max="3852" width="23" style="128" customWidth="1"/>
    <col min="3853" max="4096" width="9" style="128"/>
    <col min="4097" max="4097" width="15.6640625" style="128" customWidth="1"/>
    <col min="4098" max="4098" width="19.6640625" style="128" customWidth="1"/>
    <col min="4099" max="4099" width="14" style="128" customWidth="1"/>
    <col min="4100" max="4100" width="13.33203125" style="128" customWidth="1"/>
    <col min="4101" max="4101" width="18.88671875" style="128" customWidth="1"/>
    <col min="4102" max="4102" width="14.33203125" style="128" customWidth="1"/>
    <col min="4103" max="4103" width="10.33203125" style="128" customWidth="1"/>
    <col min="4104" max="4104" width="16.109375" style="128" customWidth="1"/>
    <col min="4105" max="4107" width="9" style="128"/>
    <col min="4108" max="4108" width="23" style="128" customWidth="1"/>
    <col min="4109" max="4352" width="9" style="128"/>
    <col min="4353" max="4353" width="15.6640625" style="128" customWidth="1"/>
    <col min="4354" max="4354" width="19.6640625" style="128" customWidth="1"/>
    <col min="4355" max="4355" width="14" style="128" customWidth="1"/>
    <col min="4356" max="4356" width="13.33203125" style="128" customWidth="1"/>
    <col min="4357" max="4357" width="18.88671875" style="128" customWidth="1"/>
    <col min="4358" max="4358" width="14.33203125" style="128" customWidth="1"/>
    <col min="4359" max="4359" width="10.33203125" style="128" customWidth="1"/>
    <col min="4360" max="4360" width="16.109375" style="128" customWidth="1"/>
    <col min="4361" max="4363" width="9" style="128"/>
    <col min="4364" max="4364" width="23" style="128" customWidth="1"/>
    <col min="4365" max="4608" width="9" style="128"/>
    <col min="4609" max="4609" width="15.6640625" style="128" customWidth="1"/>
    <col min="4610" max="4610" width="19.6640625" style="128" customWidth="1"/>
    <col min="4611" max="4611" width="14" style="128" customWidth="1"/>
    <col min="4612" max="4612" width="13.33203125" style="128" customWidth="1"/>
    <col min="4613" max="4613" width="18.88671875" style="128" customWidth="1"/>
    <col min="4614" max="4614" width="14.33203125" style="128" customWidth="1"/>
    <col min="4615" max="4615" width="10.33203125" style="128" customWidth="1"/>
    <col min="4616" max="4616" width="16.109375" style="128" customWidth="1"/>
    <col min="4617" max="4619" width="9" style="128"/>
    <col min="4620" max="4620" width="23" style="128" customWidth="1"/>
    <col min="4621" max="4864" width="9" style="128"/>
    <col min="4865" max="4865" width="15.6640625" style="128" customWidth="1"/>
    <col min="4866" max="4866" width="19.6640625" style="128" customWidth="1"/>
    <col min="4867" max="4867" width="14" style="128" customWidth="1"/>
    <col min="4868" max="4868" width="13.33203125" style="128" customWidth="1"/>
    <col min="4869" max="4869" width="18.88671875" style="128" customWidth="1"/>
    <col min="4870" max="4870" width="14.33203125" style="128" customWidth="1"/>
    <col min="4871" max="4871" width="10.33203125" style="128" customWidth="1"/>
    <col min="4872" max="4872" width="16.109375" style="128" customWidth="1"/>
    <col min="4873" max="4875" width="9" style="128"/>
    <col min="4876" max="4876" width="23" style="128" customWidth="1"/>
    <col min="4877" max="5120" width="9" style="128"/>
    <col min="5121" max="5121" width="15.6640625" style="128" customWidth="1"/>
    <col min="5122" max="5122" width="19.6640625" style="128" customWidth="1"/>
    <col min="5123" max="5123" width="14" style="128" customWidth="1"/>
    <col min="5124" max="5124" width="13.33203125" style="128" customWidth="1"/>
    <col min="5125" max="5125" width="18.88671875" style="128" customWidth="1"/>
    <col min="5126" max="5126" width="14.33203125" style="128" customWidth="1"/>
    <col min="5127" max="5127" width="10.33203125" style="128" customWidth="1"/>
    <col min="5128" max="5128" width="16.109375" style="128" customWidth="1"/>
    <col min="5129" max="5131" width="9" style="128"/>
    <col min="5132" max="5132" width="23" style="128" customWidth="1"/>
    <col min="5133" max="5376" width="9" style="128"/>
    <col min="5377" max="5377" width="15.6640625" style="128" customWidth="1"/>
    <col min="5378" max="5378" width="19.6640625" style="128" customWidth="1"/>
    <col min="5379" max="5379" width="14" style="128" customWidth="1"/>
    <col min="5380" max="5380" width="13.33203125" style="128" customWidth="1"/>
    <col min="5381" max="5381" width="18.88671875" style="128" customWidth="1"/>
    <col min="5382" max="5382" width="14.33203125" style="128" customWidth="1"/>
    <col min="5383" max="5383" width="10.33203125" style="128" customWidth="1"/>
    <col min="5384" max="5384" width="16.109375" style="128" customWidth="1"/>
    <col min="5385" max="5387" width="9" style="128"/>
    <col min="5388" max="5388" width="23" style="128" customWidth="1"/>
    <col min="5389" max="5632" width="9" style="128"/>
    <col min="5633" max="5633" width="15.6640625" style="128" customWidth="1"/>
    <col min="5634" max="5634" width="19.6640625" style="128" customWidth="1"/>
    <col min="5635" max="5635" width="14" style="128" customWidth="1"/>
    <col min="5636" max="5636" width="13.33203125" style="128" customWidth="1"/>
    <col min="5637" max="5637" width="18.88671875" style="128" customWidth="1"/>
    <col min="5638" max="5638" width="14.33203125" style="128" customWidth="1"/>
    <col min="5639" max="5639" width="10.33203125" style="128" customWidth="1"/>
    <col min="5640" max="5640" width="16.109375" style="128" customWidth="1"/>
    <col min="5641" max="5643" width="9" style="128"/>
    <col min="5644" max="5644" width="23" style="128" customWidth="1"/>
    <col min="5645" max="5888" width="9" style="128"/>
    <col min="5889" max="5889" width="15.6640625" style="128" customWidth="1"/>
    <col min="5890" max="5890" width="19.6640625" style="128" customWidth="1"/>
    <col min="5891" max="5891" width="14" style="128" customWidth="1"/>
    <col min="5892" max="5892" width="13.33203125" style="128" customWidth="1"/>
    <col min="5893" max="5893" width="18.88671875" style="128" customWidth="1"/>
    <col min="5894" max="5894" width="14.33203125" style="128" customWidth="1"/>
    <col min="5895" max="5895" width="10.33203125" style="128" customWidth="1"/>
    <col min="5896" max="5896" width="16.109375" style="128" customWidth="1"/>
    <col min="5897" max="5899" width="9" style="128"/>
    <col min="5900" max="5900" width="23" style="128" customWidth="1"/>
    <col min="5901" max="6144" width="9" style="128"/>
    <col min="6145" max="6145" width="15.6640625" style="128" customWidth="1"/>
    <col min="6146" max="6146" width="19.6640625" style="128" customWidth="1"/>
    <col min="6147" max="6147" width="14" style="128" customWidth="1"/>
    <col min="6148" max="6148" width="13.33203125" style="128" customWidth="1"/>
    <col min="6149" max="6149" width="18.88671875" style="128" customWidth="1"/>
    <col min="6150" max="6150" width="14.33203125" style="128" customWidth="1"/>
    <col min="6151" max="6151" width="10.33203125" style="128" customWidth="1"/>
    <col min="6152" max="6152" width="16.109375" style="128" customWidth="1"/>
    <col min="6153" max="6155" width="9" style="128"/>
    <col min="6156" max="6156" width="23" style="128" customWidth="1"/>
    <col min="6157" max="6400" width="9" style="128"/>
    <col min="6401" max="6401" width="15.6640625" style="128" customWidth="1"/>
    <col min="6402" max="6402" width="19.6640625" style="128" customWidth="1"/>
    <col min="6403" max="6403" width="14" style="128" customWidth="1"/>
    <col min="6404" max="6404" width="13.33203125" style="128" customWidth="1"/>
    <col min="6405" max="6405" width="18.88671875" style="128" customWidth="1"/>
    <col min="6406" max="6406" width="14.33203125" style="128" customWidth="1"/>
    <col min="6407" max="6407" width="10.33203125" style="128" customWidth="1"/>
    <col min="6408" max="6408" width="16.109375" style="128" customWidth="1"/>
    <col min="6409" max="6411" width="9" style="128"/>
    <col min="6412" max="6412" width="23" style="128" customWidth="1"/>
    <col min="6413" max="6656" width="9" style="128"/>
    <col min="6657" max="6657" width="15.6640625" style="128" customWidth="1"/>
    <col min="6658" max="6658" width="19.6640625" style="128" customWidth="1"/>
    <col min="6659" max="6659" width="14" style="128" customWidth="1"/>
    <col min="6660" max="6660" width="13.33203125" style="128" customWidth="1"/>
    <col min="6661" max="6661" width="18.88671875" style="128" customWidth="1"/>
    <col min="6662" max="6662" width="14.33203125" style="128" customWidth="1"/>
    <col min="6663" max="6663" width="10.33203125" style="128" customWidth="1"/>
    <col min="6664" max="6664" width="16.109375" style="128" customWidth="1"/>
    <col min="6665" max="6667" width="9" style="128"/>
    <col min="6668" max="6668" width="23" style="128" customWidth="1"/>
    <col min="6669" max="6912" width="9" style="128"/>
    <col min="6913" max="6913" width="15.6640625" style="128" customWidth="1"/>
    <col min="6914" max="6914" width="19.6640625" style="128" customWidth="1"/>
    <col min="6915" max="6915" width="14" style="128" customWidth="1"/>
    <col min="6916" max="6916" width="13.33203125" style="128" customWidth="1"/>
    <col min="6917" max="6917" width="18.88671875" style="128" customWidth="1"/>
    <col min="6918" max="6918" width="14.33203125" style="128" customWidth="1"/>
    <col min="6919" max="6919" width="10.33203125" style="128" customWidth="1"/>
    <col min="6920" max="6920" width="16.109375" style="128" customWidth="1"/>
    <col min="6921" max="6923" width="9" style="128"/>
    <col min="6924" max="6924" width="23" style="128" customWidth="1"/>
    <col min="6925" max="7168" width="9" style="128"/>
    <col min="7169" max="7169" width="15.6640625" style="128" customWidth="1"/>
    <col min="7170" max="7170" width="19.6640625" style="128" customWidth="1"/>
    <col min="7171" max="7171" width="14" style="128" customWidth="1"/>
    <col min="7172" max="7172" width="13.33203125" style="128" customWidth="1"/>
    <col min="7173" max="7173" width="18.88671875" style="128" customWidth="1"/>
    <col min="7174" max="7174" width="14.33203125" style="128" customWidth="1"/>
    <col min="7175" max="7175" width="10.33203125" style="128" customWidth="1"/>
    <col min="7176" max="7176" width="16.109375" style="128" customWidth="1"/>
    <col min="7177" max="7179" width="9" style="128"/>
    <col min="7180" max="7180" width="23" style="128" customWidth="1"/>
    <col min="7181" max="7424" width="9" style="128"/>
    <col min="7425" max="7425" width="15.6640625" style="128" customWidth="1"/>
    <col min="7426" max="7426" width="19.6640625" style="128" customWidth="1"/>
    <col min="7427" max="7427" width="14" style="128" customWidth="1"/>
    <col min="7428" max="7428" width="13.33203125" style="128" customWidth="1"/>
    <col min="7429" max="7429" width="18.88671875" style="128" customWidth="1"/>
    <col min="7430" max="7430" width="14.33203125" style="128" customWidth="1"/>
    <col min="7431" max="7431" width="10.33203125" style="128" customWidth="1"/>
    <col min="7432" max="7432" width="16.109375" style="128" customWidth="1"/>
    <col min="7433" max="7435" width="9" style="128"/>
    <col min="7436" max="7436" width="23" style="128" customWidth="1"/>
    <col min="7437" max="7680" width="9" style="128"/>
    <col min="7681" max="7681" width="15.6640625" style="128" customWidth="1"/>
    <col min="7682" max="7682" width="19.6640625" style="128" customWidth="1"/>
    <col min="7683" max="7683" width="14" style="128" customWidth="1"/>
    <col min="7684" max="7684" width="13.33203125" style="128" customWidth="1"/>
    <col min="7685" max="7685" width="18.88671875" style="128" customWidth="1"/>
    <col min="7686" max="7686" width="14.33203125" style="128" customWidth="1"/>
    <col min="7687" max="7687" width="10.33203125" style="128" customWidth="1"/>
    <col min="7688" max="7688" width="16.109375" style="128" customWidth="1"/>
    <col min="7689" max="7691" width="9" style="128"/>
    <col min="7692" max="7692" width="23" style="128" customWidth="1"/>
    <col min="7693" max="7936" width="9" style="128"/>
    <col min="7937" max="7937" width="15.6640625" style="128" customWidth="1"/>
    <col min="7938" max="7938" width="19.6640625" style="128" customWidth="1"/>
    <col min="7939" max="7939" width="14" style="128" customWidth="1"/>
    <col min="7940" max="7940" width="13.33203125" style="128" customWidth="1"/>
    <col min="7941" max="7941" width="18.88671875" style="128" customWidth="1"/>
    <col min="7942" max="7942" width="14.33203125" style="128" customWidth="1"/>
    <col min="7943" max="7943" width="10.33203125" style="128" customWidth="1"/>
    <col min="7944" max="7944" width="16.109375" style="128" customWidth="1"/>
    <col min="7945" max="7947" width="9" style="128"/>
    <col min="7948" max="7948" width="23" style="128" customWidth="1"/>
    <col min="7949" max="8192" width="9" style="128"/>
    <col min="8193" max="8193" width="15.6640625" style="128" customWidth="1"/>
    <col min="8194" max="8194" width="19.6640625" style="128" customWidth="1"/>
    <col min="8195" max="8195" width="14" style="128" customWidth="1"/>
    <col min="8196" max="8196" width="13.33203125" style="128" customWidth="1"/>
    <col min="8197" max="8197" width="18.88671875" style="128" customWidth="1"/>
    <col min="8198" max="8198" width="14.33203125" style="128" customWidth="1"/>
    <col min="8199" max="8199" width="10.33203125" style="128" customWidth="1"/>
    <col min="8200" max="8200" width="16.109375" style="128" customWidth="1"/>
    <col min="8201" max="8203" width="9" style="128"/>
    <col min="8204" max="8204" width="23" style="128" customWidth="1"/>
    <col min="8205" max="8448" width="9" style="128"/>
    <col min="8449" max="8449" width="15.6640625" style="128" customWidth="1"/>
    <col min="8450" max="8450" width="19.6640625" style="128" customWidth="1"/>
    <col min="8451" max="8451" width="14" style="128" customWidth="1"/>
    <col min="8452" max="8452" width="13.33203125" style="128" customWidth="1"/>
    <col min="8453" max="8453" width="18.88671875" style="128" customWidth="1"/>
    <col min="8454" max="8454" width="14.33203125" style="128" customWidth="1"/>
    <col min="8455" max="8455" width="10.33203125" style="128" customWidth="1"/>
    <col min="8456" max="8456" width="16.109375" style="128" customWidth="1"/>
    <col min="8457" max="8459" width="9" style="128"/>
    <col min="8460" max="8460" width="23" style="128" customWidth="1"/>
    <col min="8461" max="8704" width="9" style="128"/>
    <col min="8705" max="8705" width="15.6640625" style="128" customWidth="1"/>
    <col min="8706" max="8706" width="19.6640625" style="128" customWidth="1"/>
    <col min="8707" max="8707" width="14" style="128" customWidth="1"/>
    <col min="8708" max="8708" width="13.33203125" style="128" customWidth="1"/>
    <col min="8709" max="8709" width="18.88671875" style="128" customWidth="1"/>
    <col min="8710" max="8710" width="14.33203125" style="128" customWidth="1"/>
    <col min="8711" max="8711" width="10.33203125" style="128" customWidth="1"/>
    <col min="8712" max="8712" width="16.109375" style="128" customWidth="1"/>
    <col min="8713" max="8715" width="9" style="128"/>
    <col min="8716" max="8716" width="23" style="128" customWidth="1"/>
    <col min="8717" max="8960" width="9" style="128"/>
    <col min="8961" max="8961" width="15.6640625" style="128" customWidth="1"/>
    <col min="8962" max="8962" width="19.6640625" style="128" customWidth="1"/>
    <col min="8963" max="8963" width="14" style="128" customWidth="1"/>
    <col min="8964" max="8964" width="13.33203125" style="128" customWidth="1"/>
    <col min="8965" max="8965" width="18.88671875" style="128" customWidth="1"/>
    <col min="8966" max="8966" width="14.33203125" style="128" customWidth="1"/>
    <col min="8967" max="8967" width="10.33203125" style="128" customWidth="1"/>
    <col min="8968" max="8968" width="16.109375" style="128" customWidth="1"/>
    <col min="8969" max="8971" width="9" style="128"/>
    <col min="8972" max="8972" width="23" style="128" customWidth="1"/>
    <col min="8973" max="9216" width="9" style="128"/>
    <col min="9217" max="9217" width="15.6640625" style="128" customWidth="1"/>
    <col min="9218" max="9218" width="19.6640625" style="128" customWidth="1"/>
    <col min="9219" max="9219" width="14" style="128" customWidth="1"/>
    <col min="9220" max="9220" width="13.33203125" style="128" customWidth="1"/>
    <col min="9221" max="9221" width="18.88671875" style="128" customWidth="1"/>
    <col min="9222" max="9222" width="14.33203125" style="128" customWidth="1"/>
    <col min="9223" max="9223" width="10.33203125" style="128" customWidth="1"/>
    <col min="9224" max="9224" width="16.109375" style="128" customWidth="1"/>
    <col min="9225" max="9227" width="9" style="128"/>
    <col min="9228" max="9228" width="23" style="128" customWidth="1"/>
    <col min="9229" max="9472" width="9" style="128"/>
    <col min="9473" max="9473" width="15.6640625" style="128" customWidth="1"/>
    <col min="9474" max="9474" width="19.6640625" style="128" customWidth="1"/>
    <col min="9475" max="9475" width="14" style="128" customWidth="1"/>
    <col min="9476" max="9476" width="13.33203125" style="128" customWidth="1"/>
    <col min="9477" max="9477" width="18.88671875" style="128" customWidth="1"/>
    <col min="9478" max="9478" width="14.33203125" style="128" customWidth="1"/>
    <col min="9479" max="9479" width="10.33203125" style="128" customWidth="1"/>
    <col min="9480" max="9480" width="16.109375" style="128" customWidth="1"/>
    <col min="9481" max="9483" width="9" style="128"/>
    <col min="9484" max="9484" width="23" style="128" customWidth="1"/>
    <col min="9485" max="9728" width="9" style="128"/>
    <col min="9729" max="9729" width="15.6640625" style="128" customWidth="1"/>
    <col min="9730" max="9730" width="19.6640625" style="128" customWidth="1"/>
    <col min="9731" max="9731" width="14" style="128" customWidth="1"/>
    <col min="9732" max="9732" width="13.33203125" style="128" customWidth="1"/>
    <col min="9733" max="9733" width="18.88671875" style="128" customWidth="1"/>
    <col min="9734" max="9734" width="14.33203125" style="128" customWidth="1"/>
    <col min="9735" max="9735" width="10.33203125" style="128" customWidth="1"/>
    <col min="9736" max="9736" width="16.109375" style="128" customWidth="1"/>
    <col min="9737" max="9739" width="9" style="128"/>
    <col min="9740" max="9740" width="23" style="128" customWidth="1"/>
    <col min="9741" max="9984" width="9" style="128"/>
    <col min="9985" max="9985" width="15.6640625" style="128" customWidth="1"/>
    <col min="9986" max="9986" width="19.6640625" style="128" customWidth="1"/>
    <col min="9987" max="9987" width="14" style="128" customWidth="1"/>
    <col min="9988" max="9988" width="13.33203125" style="128" customWidth="1"/>
    <col min="9989" max="9989" width="18.88671875" style="128" customWidth="1"/>
    <col min="9990" max="9990" width="14.33203125" style="128" customWidth="1"/>
    <col min="9991" max="9991" width="10.33203125" style="128" customWidth="1"/>
    <col min="9992" max="9992" width="16.109375" style="128" customWidth="1"/>
    <col min="9993" max="9995" width="9" style="128"/>
    <col min="9996" max="9996" width="23" style="128" customWidth="1"/>
    <col min="9997" max="10240" width="9" style="128"/>
    <col min="10241" max="10241" width="15.6640625" style="128" customWidth="1"/>
    <col min="10242" max="10242" width="19.6640625" style="128" customWidth="1"/>
    <col min="10243" max="10243" width="14" style="128" customWidth="1"/>
    <col min="10244" max="10244" width="13.33203125" style="128" customWidth="1"/>
    <col min="10245" max="10245" width="18.88671875" style="128" customWidth="1"/>
    <col min="10246" max="10246" width="14.33203125" style="128" customWidth="1"/>
    <col min="10247" max="10247" width="10.33203125" style="128" customWidth="1"/>
    <col min="10248" max="10248" width="16.109375" style="128" customWidth="1"/>
    <col min="10249" max="10251" width="9" style="128"/>
    <col min="10252" max="10252" width="23" style="128" customWidth="1"/>
    <col min="10253" max="10496" width="9" style="128"/>
    <col min="10497" max="10497" width="15.6640625" style="128" customWidth="1"/>
    <col min="10498" max="10498" width="19.6640625" style="128" customWidth="1"/>
    <col min="10499" max="10499" width="14" style="128" customWidth="1"/>
    <col min="10500" max="10500" width="13.33203125" style="128" customWidth="1"/>
    <col min="10501" max="10501" width="18.88671875" style="128" customWidth="1"/>
    <col min="10502" max="10502" width="14.33203125" style="128" customWidth="1"/>
    <col min="10503" max="10503" width="10.33203125" style="128" customWidth="1"/>
    <col min="10504" max="10504" width="16.109375" style="128" customWidth="1"/>
    <col min="10505" max="10507" width="9" style="128"/>
    <col min="10508" max="10508" width="23" style="128" customWidth="1"/>
    <col min="10509" max="10752" width="9" style="128"/>
    <col min="10753" max="10753" width="15.6640625" style="128" customWidth="1"/>
    <col min="10754" max="10754" width="19.6640625" style="128" customWidth="1"/>
    <col min="10755" max="10755" width="14" style="128" customWidth="1"/>
    <col min="10756" max="10756" width="13.33203125" style="128" customWidth="1"/>
    <col min="10757" max="10757" width="18.88671875" style="128" customWidth="1"/>
    <col min="10758" max="10758" width="14.33203125" style="128" customWidth="1"/>
    <col min="10759" max="10759" width="10.33203125" style="128" customWidth="1"/>
    <col min="10760" max="10760" width="16.109375" style="128" customWidth="1"/>
    <col min="10761" max="10763" width="9" style="128"/>
    <col min="10764" max="10764" width="23" style="128" customWidth="1"/>
    <col min="10765" max="11008" width="9" style="128"/>
    <col min="11009" max="11009" width="15.6640625" style="128" customWidth="1"/>
    <col min="11010" max="11010" width="19.6640625" style="128" customWidth="1"/>
    <col min="11011" max="11011" width="14" style="128" customWidth="1"/>
    <col min="11012" max="11012" width="13.33203125" style="128" customWidth="1"/>
    <col min="11013" max="11013" width="18.88671875" style="128" customWidth="1"/>
    <col min="11014" max="11014" width="14.33203125" style="128" customWidth="1"/>
    <col min="11015" max="11015" width="10.33203125" style="128" customWidth="1"/>
    <col min="11016" max="11016" width="16.109375" style="128" customWidth="1"/>
    <col min="11017" max="11019" width="9" style="128"/>
    <col min="11020" max="11020" width="23" style="128" customWidth="1"/>
    <col min="11021" max="11264" width="9" style="128"/>
    <col min="11265" max="11265" width="15.6640625" style="128" customWidth="1"/>
    <col min="11266" max="11266" width="19.6640625" style="128" customWidth="1"/>
    <col min="11267" max="11267" width="14" style="128" customWidth="1"/>
    <col min="11268" max="11268" width="13.33203125" style="128" customWidth="1"/>
    <col min="11269" max="11269" width="18.88671875" style="128" customWidth="1"/>
    <col min="11270" max="11270" width="14.33203125" style="128" customWidth="1"/>
    <col min="11271" max="11271" width="10.33203125" style="128" customWidth="1"/>
    <col min="11272" max="11272" width="16.109375" style="128" customWidth="1"/>
    <col min="11273" max="11275" width="9" style="128"/>
    <col min="11276" max="11276" width="23" style="128" customWidth="1"/>
    <col min="11277" max="11520" width="9" style="128"/>
    <col min="11521" max="11521" width="15.6640625" style="128" customWidth="1"/>
    <col min="11522" max="11522" width="19.6640625" style="128" customWidth="1"/>
    <col min="11523" max="11523" width="14" style="128" customWidth="1"/>
    <col min="11524" max="11524" width="13.33203125" style="128" customWidth="1"/>
    <col min="11525" max="11525" width="18.88671875" style="128" customWidth="1"/>
    <col min="11526" max="11526" width="14.33203125" style="128" customWidth="1"/>
    <col min="11527" max="11527" width="10.33203125" style="128" customWidth="1"/>
    <col min="11528" max="11528" width="16.109375" style="128" customWidth="1"/>
    <col min="11529" max="11531" width="9" style="128"/>
    <col min="11532" max="11532" width="23" style="128" customWidth="1"/>
    <col min="11533" max="11776" width="9" style="128"/>
    <col min="11777" max="11777" width="15.6640625" style="128" customWidth="1"/>
    <col min="11778" max="11778" width="19.6640625" style="128" customWidth="1"/>
    <col min="11779" max="11779" width="14" style="128" customWidth="1"/>
    <col min="11780" max="11780" width="13.33203125" style="128" customWidth="1"/>
    <col min="11781" max="11781" width="18.88671875" style="128" customWidth="1"/>
    <col min="11782" max="11782" width="14.33203125" style="128" customWidth="1"/>
    <col min="11783" max="11783" width="10.33203125" style="128" customWidth="1"/>
    <col min="11784" max="11784" width="16.109375" style="128" customWidth="1"/>
    <col min="11785" max="11787" width="9" style="128"/>
    <col min="11788" max="11788" width="23" style="128" customWidth="1"/>
    <col min="11789" max="12032" width="9" style="128"/>
    <col min="12033" max="12033" width="15.6640625" style="128" customWidth="1"/>
    <col min="12034" max="12034" width="19.6640625" style="128" customWidth="1"/>
    <col min="12035" max="12035" width="14" style="128" customWidth="1"/>
    <col min="12036" max="12036" width="13.33203125" style="128" customWidth="1"/>
    <col min="12037" max="12037" width="18.88671875" style="128" customWidth="1"/>
    <col min="12038" max="12038" width="14.33203125" style="128" customWidth="1"/>
    <col min="12039" max="12039" width="10.33203125" style="128" customWidth="1"/>
    <col min="12040" max="12040" width="16.109375" style="128" customWidth="1"/>
    <col min="12041" max="12043" width="9" style="128"/>
    <col min="12044" max="12044" width="23" style="128" customWidth="1"/>
    <col min="12045" max="12288" width="9" style="128"/>
    <col min="12289" max="12289" width="15.6640625" style="128" customWidth="1"/>
    <col min="12290" max="12290" width="19.6640625" style="128" customWidth="1"/>
    <col min="12291" max="12291" width="14" style="128" customWidth="1"/>
    <col min="12292" max="12292" width="13.33203125" style="128" customWidth="1"/>
    <col min="12293" max="12293" width="18.88671875" style="128" customWidth="1"/>
    <col min="12294" max="12294" width="14.33203125" style="128" customWidth="1"/>
    <col min="12295" max="12295" width="10.33203125" style="128" customWidth="1"/>
    <col min="12296" max="12296" width="16.109375" style="128" customWidth="1"/>
    <col min="12297" max="12299" width="9" style="128"/>
    <col min="12300" max="12300" width="23" style="128" customWidth="1"/>
    <col min="12301" max="12544" width="9" style="128"/>
    <col min="12545" max="12545" width="15.6640625" style="128" customWidth="1"/>
    <col min="12546" max="12546" width="19.6640625" style="128" customWidth="1"/>
    <col min="12547" max="12547" width="14" style="128" customWidth="1"/>
    <col min="12548" max="12548" width="13.33203125" style="128" customWidth="1"/>
    <col min="12549" max="12549" width="18.88671875" style="128" customWidth="1"/>
    <col min="12550" max="12550" width="14.33203125" style="128" customWidth="1"/>
    <col min="12551" max="12551" width="10.33203125" style="128" customWidth="1"/>
    <col min="12552" max="12552" width="16.109375" style="128" customWidth="1"/>
    <col min="12553" max="12555" width="9" style="128"/>
    <col min="12556" max="12556" width="23" style="128" customWidth="1"/>
    <col min="12557" max="12800" width="9" style="128"/>
    <col min="12801" max="12801" width="15.6640625" style="128" customWidth="1"/>
    <col min="12802" max="12802" width="19.6640625" style="128" customWidth="1"/>
    <col min="12803" max="12803" width="14" style="128" customWidth="1"/>
    <col min="12804" max="12804" width="13.33203125" style="128" customWidth="1"/>
    <col min="12805" max="12805" width="18.88671875" style="128" customWidth="1"/>
    <col min="12806" max="12806" width="14.33203125" style="128" customWidth="1"/>
    <col min="12807" max="12807" width="10.33203125" style="128" customWidth="1"/>
    <col min="12808" max="12808" width="16.109375" style="128" customWidth="1"/>
    <col min="12809" max="12811" width="9" style="128"/>
    <col min="12812" max="12812" width="23" style="128" customWidth="1"/>
    <col min="12813" max="13056" width="9" style="128"/>
    <col min="13057" max="13057" width="15.6640625" style="128" customWidth="1"/>
    <col min="13058" max="13058" width="19.6640625" style="128" customWidth="1"/>
    <col min="13059" max="13059" width="14" style="128" customWidth="1"/>
    <col min="13060" max="13060" width="13.33203125" style="128" customWidth="1"/>
    <col min="13061" max="13061" width="18.88671875" style="128" customWidth="1"/>
    <col min="13062" max="13062" width="14.33203125" style="128" customWidth="1"/>
    <col min="13063" max="13063" width="10.33203125" style="128" customWidth="1"/>
    <col min="13064" max="13064" width="16.109375" style="128" customWidth="1"/>
    <col min="13065" max="13067" width="9" style="128"/>
    <col min="13068" max="13068" width="23" style="128" customWidth="1"/>
    <col min="13069" max="13312" width="9" style="128"/>
    <col min="13313" max="13313" width="15.6640625" style="128" customWidth="1"/>
    <col min="13314" max="13314" width="19.6640625" style="128" customWidth="1"/>
    <col min="13315" max="13315" width="14" style="128" customWidth="1"/>
    <col min="13316" max="13316" width="13.33203125" style="128" customWidth="1"/>
    <col min="13317" max="13317" width="18.88671875" style="128" customWidth="1"/>
    <col min="13318" max="13318" width="14.33203125" style="128" customWidth="1"/>
    <col min="13319" max="13319" width="10.33203125" style="128" customWidth="1"/>
    <col min="13320" max="13320" width="16.109375" style="128" customWidth="1"/>
    <col min="13321" max="13323" width="9" style="128"/>
    <col min="13324" max="13324" width="23" style="128" customWidth="1"/>
    <col min="13325" max="13568" width="9" style="128"/>
    <col min="13569" max="13569" width="15.6640625" style="128" customWidth="1"/>
    <col min="13570" max="13570" width="19.6640625" style="128" customWidth="1"/>
    <col min="13571" max="13571" width="14" style="128" customWidth="1"/>
    <col min="13572" max="13572" width="13.33203125" style="128" customWidth="1"/>
    <col min="13573" max="13573" width="18.88671875" style="128" customWidth="1"/>
    <col min="13574" max="13574" width="14.33203125" style="128" customWidth="1"/>
    <col min="13575" max="13575" width="10.33203125" style="128" customWidth="1"/>
    <col min="13576" max="13576" width="16.109375" style="128" customWidth="1"/>
    <col min="13577" max="13579" width="9" style="128"/>
    <col min="13580" max="13580" width="23" style="128" customWidth="1"/>
    <col min="13581" max="13824" width="9" style="128"/>
    <col min="13825" max="13825" width="15.6640625" style="128" customWidth="1"/>
    <col min="13826" max="13826" width="19.6640625" style="128" customWidth="1"/>
    <col min="13827" max="13827" width="14" style="128" customWidth="1"/>
    <col min="13828" max="13828" width="13.33203125" style="128" customWidth="1"/>
    <col min="13829" max="13829" width="18.88671875" style="128" customWidth="1"/>
    <col min="13830" max="13830" width="14.33203125" style="128" customWidth="1"/>
    <col min="13831" max="13831" width="10.33203125" style="128" customWidth="1"/>
    <col min="13832" max="13832" width="16.109375" style="128" customWidth="1"/>
    <col min="13833" max="13835" width="9" style="128"/>
    <col min="13836" max="13836" width="23" style="128" customWidth="1"/>
    <col min="13837" max="14080" width="9" style="128"/>
    <col min="14081" max="14081" width="15.6640625" style="128" customWidth="1"/>
    <col min="14082" max="14082" width="19.6640625" style="128" customWidth="1"/>
    <col min="14083" max="14083" width="14" style="128" customWidth="1"/>
    <col min="14084" max="14084" width="13.33203125" style="128" customWidth="1"/>
    <col min="14085" max="14085" width="18.88671875" style="128" customWidth="1"/>
    <col min="14086" max="14086" width="14.33203125" style="128" customWidth="1"/>
    <col min="14087" max="14087" width="10.33203125" style="128" customWidth="1"/>
    <col min="14088" max="14088" width="16.109375" style="128" customWidth="1"/>
    <col min="14089" max="14091" width="9" style="128"/>
    <col min="14092" max="14092" width="23" style="128" customWidth="1"/>
    <col min="14093" max="14336" width="9" style="128"/>
    <col min="14337" max="14337" width="15.6640625" style="128" customWidth="1"/>
    <col min="14338" max="14338" width="19.6640625" style="128" customWidth="1"/>
    <col min="14339" max="14339" width="14" style="128" customWidth="1"/>
    <col min="14340" max="14340" width="13.33203125" style="128" customWidth="1"/>
    <col min="14341" max="14341" width="18.88671875" style="128" customWidth="1"/>
    <col min="14342" max="14342" width="14.33203125" style="128" customWidth="1"/>
    <col min="14343" max="14343" width="10.33203125" style="128" customWidth="1"/>
    <col min="14344" max="14344" width="16.109375" style="128" customWidth="1"/>
    <col min="14345" max="14347" width="9" style="128"/>
    <col min="14348" max="14348" width="23" style="128" customWidth="1"/>
    <col min="14349" max="14592" width="9" style="128"/>
    <col min="14593" max="14593" width="15.6640625" style="128" customWidth="1"/>
    <col min="14594" max="14594" width="19.6640625" style="128" customWidth="1"/>
    <col min="14595" max="14595" width="14" style="128" customWidth="1"/>
    <col min="14596" max="14596" width="13.33203125" style="128" customWidth="1"/>
    <col min="14597" max="14597" width="18.88671875" style="128" customWidth="1"/>
    <col min="14598" max="14598" width="14.33203125" style="128" customWidth="1"/>
    <col min="14599" max="14599" width="10.33203125" style="128" customWidth="1"/>
    <col min="14600" max="14600" width="16.109375" style="128" customWidth="1"/>
    <col min="14601" max="14603" width="9" style="128"/>
    <col min="14604" max="14604" width="23" style="128" customWidth="1"/>
    <col min="14605" max="14848" width="9" style="128"/>
    <col min="14849" max="14849" width="15.6640625" style="128" customWidth="1"/>
    <col min="14850" max="14850" width="19.6640625" style="128" customWidth="1"/>
    <col min="14851" max="14851" width="14" style="128" customWidth="1"/>
    <col min="14852" max="14852" width="13.33203125" style="128" customWidth="1"/>
    <col min="14853" max="14853" width="18.88671875" style="128" customWidth="1"/>
    <col min="14854" max="14854" width="14.33203125" style="128" customWidth="1"/>
    <col min="14855" max="14855" width="10.33203125" style="128" customWidth="1"/>
    <col min="14856" max="14856" width="16.109375" style="128" customWidth="1"/>
    <col min="14857" max="14859" width="9" style="128"/>
    <col min="14860" max="14860" width="23" style="128" customWidth="1"/>
    <col min="14861" max="15104" width="9" style="128"/>
    <col min="15105" max="15105" width="15.6640625" style="128" customWidth="1"/>
    <col min="15106" max="15106" width="19.6640625" style="128" customWidth="1"/>
    <col min="15107" max="15107" width="14" style="128" customWidth="1"/>
    <col min="15108" max="15108" width="13.33203125" style="128" customWidth="1"/>
    <col min="15109" max="15109" width="18.88671875" style="128" customWidth="1"/>
    <col min="15110" max="15110" width="14.33203125" style="128" customWidth="1"/>
    <col min="15111" max="15111" width="10.33203125" style="128" customWidth="1"/>
    <col min="15112" max="15112" width="16.109375" style="128" customWidth="1"/>
    <col min="15113" max="15115" width="9" style="128"/>
    <col min="15116" max="15116" width="23" style="128" customWidth="1"/>
    <col min="15117" max="15360" width="9" style="128"/>
    <col min="15361" max="15361" width="15.6640625" style="128" customWidth="1"/>
    <col min="15362" max="15362" width="19.6640625" style="128" customWidth="1"/>
    <col min="15363" max="15363" width="14" style="128" customWidth="1"/>
    <col min="15364" max="15364" width="13.33203125" style="128" customWidth="1"/>
    <col min="15365" max="15365" width="18.88671875" style="128" customWidth="1"/>
    <col min="15366" max="15366" width="14.33203125" style="128" customWidth="1"/>
    <col min="15367" max="15367" width="10.33203125" style="128" customWidth="1"/>
    <col min="15368" max="15368" width="16.109375" style="128" customWidth="1"/>
    <col min="15369" max="15371" width="9" style="128"/>
    <col min="15372" max="15372" width="23" style="128" customWidth="1"/>
    <col min="15373" max="15616" width="9" style="128"/>
    <col min="15617" max="15617" width="15.6640625" style="128" customWidth="1"/>
    <col min="15618" max="15618" width="19.6640625" style="128" customWidth="1"/>
    <col min="15619" max="15619" width="14" style="128" customWidth="1"/>
    <col min="15620" max="15620" width="13.33203125" style="128" customWidth="1"/>
    <col min="15621" max="15621" width="18.88671875" style="128" customWidth="1"/>
    <col min="15622" max="15622" width="14.33203125" style="128" customWidth="1"/>
    <col min="15623" max="15623" width="10.33203125" style="128" customWidth="1"/>
    <col min="15624" max="15624" width="16.109375" style="128" customWidth="1"/>
    <col min="15625" max="15627" width="9" style="128"/>
    <col min="15628" max="15628" width="23" style="128" customWidth="1"/>
    <col min="15629" max="15872" width="9" style="128"/>
    <col min="15873" max="15873" width="15.6640625" style="128" customWidth="1"/>
    <col min="15874" max="15874" width="19.6640625" style="128" customWidth="1"/>
    <col min="15875" max="15875" width="14" style="128" customWidth="1"/>
    <col min="15876" max="15876" width="13.33203125" style="128" customWidth="1"/>
    <col min="15877" max="15877" width="18.88671875" style="128" customWidth="1"/>
    <col min="15878" max="15878" width="14.33203125" style="128" customWidth="1"/>
    <col min="15879" max="15879" width="10.33203125" style="128" customWidth="1"/>
    <col min="15880" max="15880" width="16.109375" style="128" customWidth="1"/>
    <col min="15881" max="15883" width="9" style="128"/>
    <col min="15884" max="15884" width="23" style="128" customWidth="1"/>
    <col min="15885" max="16128" width="9" style="128"/>
    <col min="16129" max="16129" width="15.6640625" style="128" customWidth="1"/>
    <col min="16130" max="16130" width="19.6640625" style="128" customWidth="1"/>
    <col min="16131" max="16131" width="14" style="128" customWidth="1"/>
    <col min="16132" max="16132" width="13.33203125" style="128" customWidth="1"/>
    <col min="16133" max="16133" width="18.88671875" style="128" customWidth="1"/>
    <col min="16134" max="16134" width="14.33203125" style="128" customWidth="1"/>
    <col min="16135" max="16135" width="10.33203125" style="128" customWidth="1"/>
    <col min="16136" max="16136" width="16.109375" style="128" customWidth="1"/>
    <col min="16137" max="16139" width="9" style="128"/>
    <col min="16140" max="16140" width="23" style="128" customWidth="1"/>
    <col min="16141" max="16384" width="9" style="128"/>
  </cols>
  <sheetData>
    <row r="1" spans="1:9" ht="13.2" hidden="1" customHeight="1"/>
    <row r="2" spans="1:9" ht="13.2" hidden="1" customHeight="1"/>
    <row r="3" spans="1:9" ht="13.2" hidden="1" customHeight="1"/>
    <row r="4" spans="1:9" ht="62.4" customHeight="1">
      <c r="B4" s="129"/>
      <c r="C4" s="129"/>
      <c r="D4" s="130"/>
      <c r="E4" s="514" t="s">
        <v>554</v>
      </c>
      <c r="F4" s="514"/>
      <c r="G4" s="514"/>
      <c r="H4" s="514"/>
      <c r="I4" s="130"/>
    </row>
    <row r="5" spans="1:9" s="131" customFormat="1" ht="15.6">
      <c r="C5" s="128"/>
      <c r="D5" s="128"/>
      <c r="H5" s="47"/>
      <c r="I5" s="132"/>
    </row>
    <row r="6" spans="1:9" ht="9.3000000000000007" customHeight="1"/>
    <row r="7" spans="1:9" ht="21.9" customHeight="1">
      <c r="A7" s="427" t="s">
        <v>381</v>
      </c>
      <c r="B7" s="427"/>
      <c r="C7" s="427"/>
      <c r="D7" s="427"/>
      <c r="E7" s="427"/>
      <c r="F7" s="427"/>
      <c r="G7" s="427"/>
      <c r="H7" s="427"/>
    </row>
    <row r="8" spans="1:9" ht="25.8" customHeight="1">
      <c r="A8" s="515" t="s">
        <v>54</v>
      </c>
      <c r="B8" s="515"/>
      <c r="C8" s="515"/>
      <c r="D8" s="515"/>
      <c r="E8" s="515"/>
      <c r="F8" s="515"/>
      <c r="G8" s="515"/>
      <c r="H8" s="515"/>
    </row>
    <row r="9" spans="1:9" ht="19.649999999999999" customHeight="1">
      <c r="A9" s="516" t="s">
        <v>55</v>
      </c>
      <c r="B9" s="516"/>
      <c r="C9" s="516"/>
      <c r="D9" s="516"/>
      <c r="E9" s="516"/>
      <c r="F9" s="516"/>
      <c r="G9" s="516"/>
      <c r="H9" s="516"/>
    </row>
    <row r="10" spans="1:9" ht="20.7" customHeight="1">
      <c r="A10" s="517" t="s">
        <v>86</v>
      </c>
      <c r="B10" s="517"/>
      <c r="C10" s="517"/>
      <c r="D10" s="517"/>
      <c r="E10" s="517"/>
      <c r="F10" s="517"/>
      <c r="G10" s="517"/>
      <c r="H10" s="517"/>
    </row>
    <row r="11" spans="1:9" ht="15" customHeight="1">
      <c r="H11" s="55" t="s">
        <v>61</v>
      </c>
    </row>
    <row r="12" spans="1:9" ht="49.95" customHeight="1">
      <c r="A12" s="133" t="s">
        <v>87</v>
      </c>
      <c r="B12" s="511" t="s">
        <v>227</v>
      </c>
      <c r="C12" s="512"/>
      <c r="D12" s="512"/>
      <c r="E12" s="512"/>
      <c r="F12" s="512"/>
      <c r="G12" s="513"/>
      <c r="H12" s="134" t="s">
        <v>56</v>
      </c>
    </row>
    <row r="13" spans="1:9" ht="17.399999999999999" customHeight="1">
      <c r="A13" s="57">
        <v>1</v>
      </c>
      <c r="B13" s="433">
        <v>2</v>
      </c>
      <c r="C13" s="505"/>
      <c r="D13" s="505"/>
      <c r="E13" s="505"/>
      <c r="F13" s="505"/>
      <c r="G13" s="434"/>
      <c r="H13" s="57">
        <v>3</v>
      </c>
    </row>
    <row r="14" spans="1:9" s="135" customFormat="1" ht="19.649999999999999" customHeight="1">
      <c r="A14" s="506" t="s">
        <v>88</v>
      </c>
      <c r="B14" s="507"/>
      <c r="C14" s="507"/>
      <c r="D14" s="507"/>
      <c r="E14" s="507"/>
      <c r="F14" s="507"/>
      <c r="G14" s="507"/>
      <c r="H14" s="507"/>
    </row>
    <row r="15" spans="1:9" s="313" customFormat="1" ht="60.6" customHeight="1">
      <c r="A15" s="312">
        <v>41036000</v>
      </c>
      <c r="B15" s="508" t="s">
        <v>417</v>
      </c>
      <c r="C15" s="509" t="s">
        <v>416</v>
      </c>
      <c r="D15" s="509" t="s">
        <v>416</v>
      </c>
      <c r="E15" s="509" t="s">
        <v>416</v>
      </c>
      <c r="F15" s="509" t="s">
        <v>416</v>
      </c>
      <c r="G15" s="510" t="s">
        <v>416</v>
      </c>
      <c r="H15" s="305">
        <v>61700</v>
      </c>
    </row>
    <row r="16" spans="1:9" s="313" customFormat="1" ht="25.2" customHeight="1">
      <c r="A16" s="314" t="s">
        <v>96</v>
      </c>
      <c r="B16" s="518" t="s">
        <v>95</v>
      </c>
      <c r="C16" s="519"/>
      <c r="D16" s="519"/>
      <c r="E16" s="519"/>
      <c r="F16" s="519"/>
      <c r="G16" s="520"/>
      <c r="H16" s="315">
        <f>H15</f>
        <v>61700</v>
      </c>
    </row>
    <row r="17" spans="1:8" s="135" customFormat="1" ht="19.649999999999999" customHeight="1">
      <c r="A17" s="420" t="s">
        <v>463</v>
      </c>
      <c r="B17" s="421"/>
      <c r="C17" s="421"/>
      <c r="D17" s="421"/>
      <c r="E17" s="421"/>
      <c r="F17" s="421"/>
      <c r="G17" s="421"/>
      <c r="H17" s="421"/>
    </row>
    <row r="18" spans="1:8" s="135" customFormat="1" ht="24.45" customHeight="1">
      <c r="A18" s="382">
        <v>41033900</v>
      </c>
      <c r="B18" s="530" t="s">
        <v>464</v>
      </c>
      <c r="C18" s="531" t="s">
        <v>416</v>
      </c>
      <c r="D18" s="531" t="s">
        <v>416</v>
      </c>
      <c r="E18" s="531" t="s">
        <v>416</v>
      </c>
      <c r="F18" s="531" t="s">
        <v>416</v>
      </c>
      <c r="G18" s="532" t="s">
        <v>416</v>
      </c>
      <c r="H18" s="136">
        <v>4500000</v>
      </c>
    </row>
    <row r="19" spans="1:8" s="313" customFormat="1" ht="40.65" customHeight="1">
      <c r="A19" s="382" t="s">
        <v>484</v>
      </c>
      <c r="B19" s="508" t="s">
        <v>483</v>
      </c>
      <c r="C19" s="509"/>
      <c r="D19" s="509"/>
      <c r="E19" s="509"/>
      <c r="F19" s="509"/>
      <c r="G19" s="510"/>
      <c r="H19" s="384">
        <v>-8500000</v>
      </c>
    </row>
    <row r="20" spans="1:8" s="135" customFormat="1" ht="18.149999999999999" customHeight="1">
      <c r="A20" s="314" t="s">
        <v>96</v>
      </c>
      <c r="B20" s="518" t="s">
        <v>95</v>
      </c>
      <c r="C20" s="519"/>
      <c r="D20" s="519"/>
      <c r="E20" s="519"/>
      <c r="F20" s="519"/>
      <c r="G20" s="520"/>
      <c r="H20" s="40">
        <f>H18+H19</f>
        <v>-4000000</v>
      </c>
    </row>
    <row r="21" spans="1:8" s="135" customFormat="1" ht="22.35" customHeight="1">
      <c r="A21" s="138" t="s">
        <v>57</v>
      </c>
      <c r="B21" s="527" t="s">
        <v>89</v>
      </c>
      <c r="C21" s="528"/>
      <c r="D21" s="528"/>
      <c r="E21" s="528"/>
      <c r="F21" s="528"/>
      <c r="G21" s="529"/>
      <c r="H21" s="40">
        <f>H22+H23</f>
        <v>-3938300</v>
      </c>
    </row>
    <row r="22" spans="1:8" s="140" customFormat="1" ht="19.8" customHeight="1">
      <c r="A22" s="138" t="s">
        <v>57</v>
      </c>
      <c r="B22" s="536" t="s">
        <v>90</v>
      </c>
      <c r="C22" s="537"/>
      <c r="D22" s="537"/>
      <c r="E22" s="537"/>
      <c r="F22" s="537"/>
      <c r="G22" s="538"/>
      <c r="H22" s="139">
        <f>H15</f>
        <v>61700</v>
      </c>
    </row>
    <row r="23" spans="1:8" s="140" customFormat="1" ht="18.75" customHeight="1">
      <c r="A23" s="138" t="s">
        <v>57</v>
      </c>
      <c r="B23" s="536" t="s">
        <v>91</v>
      </c>
      <c r="C23" s="537"/>
      <c r="D23" s="537"/>
      <c r="E23" s="537"/>
      <c r="F23" s="537"/>
      <c r="G23" s="538"/>
      <c r="H23" s="139">
        <f>H20</f>
        <v>-4000000</v>
      </c>
    </row>
    <row r="24" spans="1:8" ht="6" customHeight="1">
      <c r="A24" s="141"/>
      <c r="B24" s="142"/>
      <c r="C24" s="142"/>
      <c r="D24" s="142"/>
      <c r="E24" s="142"/>
      <c r="F24" s="142"/>
      <c r="G24" s="142"/>
    </row>
    <row r="25" spans="1:8" ht="18.149999999999999" customHeight="1">
      <c r="A25" s="517" t="s">
        <v>92</v>
      </c>
      <c r="B25" s="517"/>
      <c r="C25" s="517"/>
      <c r="D25" s="517"/>
      <c r="E25" s="517"/>
      <c r="F25" s="517"/>
      <c r="G25" s="517"/>
      <c r="H25" s="517"/>
    </row>
    <row r="26" spans="1:8" ht="14.4" customHeight="1">
      <c r="H26" s="143" t="s">
        <v>61</v>
      </c>
    </row>
    <row r="27" spans="1:8" s="144" customFormat="1" ht="27.3" customHeight="1">
      <c r="A27" s="539" t="s">
        <v>83</v>
      </c>
      <c r="B27" s="539" t="s">
        <v>1</v>
      </c>
      <c r="C27" s="542" t="s">
        <v>228</v>
      </c>
      <c r="D27" s="543"/>
      <c r="E27" s="543"/>
      <c r="F27" s="543"/>
      <c r="G27" s="544"/>
      <c r="H27" s="551" t="s">
        <v>56</v>
      </c>
    </row>
    <row r="28" spans="1:8" ht="13.2" customHeight="1">
      <c r="A28" s="540"/>
      <c r="B28" s="540"/>
      <c r="C28" s="545"/>
      <c r="D28" s="546"/>
      <c r="E28" s="546"/>
      <c r="F28" s="546"/>
      <c r="G28" s="547"/>
      <c r="H28" s="552"/>
    </row>
    <row r="29" spans="1:8" ht="13.2" customHeight="1">
      <c r="A29" s="540"/>
      <c r="B29" s="540"/>
      <c r="C29" s="545"/>
      <c r="D29" s="546"/>
      <c r="E29" s="546"/>
      <c r="F29" s="546"/>
      <c r="G29" s="547"/>
      <c r="H29" s="552"/>
    </row>
    <row r="30" spans="1:8" ht="13.2" customHeight="1">
      <c r="A30" s="540"/>
      <c r="B30" s="540"/>
      <c r="C30" s="545"/>
      <c r="D30" s="546"/>
      <c r="E30" s="546"/>
      <c r="F30" s="546"/>
      <c r="G30" s="547"/>
      <c r="H30" s="552"/>
    </row>
    <row r="31" spans="1:8" ht="12.6" customHeight="1">
      <c r="A31" s="541"/>
      <c r="B31" s="541"/>
      <c r="C31" s="548"/>
      <c r="D31" s="549"/>
      <c r="E31" s="549"/>
      <c r="F31" s="549"/>
      <c r="G31" s="550"/>
      <c r="H31" s="553"/>
    </row>
    <row r="32" spans="1:8" ht="15.6">
      <c r="A32" s="145" t="s">
        <v>229</v>
      </c>
      <c r="B32" s="59">
        <v>2</v>
      </c>
      <c r="C32" s="533">
        <v>3</v>
      </c>
      <c r="D32" s="534"/>
      <c r="E32" s="534"/>
      <c r="F32" s="534"/>
      <c r="G32" s="535"/>
      <c r="H32" s="59">
        <v>4</v>
      </c>
    </row>
    <row r="33" spans="1:18" ht="18" customHeight="1">
      <c r="A33" s="506" t="s">
        <v>93</v>
      </c>
      <c r="B33" s="507"/>
      <c r="C33" s="507"/>
      <c r="D33" s="507"/>
      <c r="E33" s="507"/>
      <c r="F33" s="507"/>
      <c r="G33" s="507"/>
      <c r="H33" s="507"/>
    </row>
    <row r="34" spans="1:18" s="149" customFormat="1" ht="39.6" customHeight="1">
      <c r="A34" s="146" t="s">
        <v>261</v>
      </c>
      <c r="B34" s="147">
        <v>9800</v>
      </c>
      <c r="C34" s="521" t="s">
        <v>262</v>
      </c>
      <c r="D34" s="522"/>
      <c r="E34" s="522"/>
      <c r="F34" s="522"/>
      <c r="G34" s="523"/>
      <c r="H34" s="148">
        <v>2200000</v>
      </c>
    </row>
    <row r="35" spans="1:18" s="118" customFormat="1" ht="19.5" customHeight="1">
      <c r="A35" s="137" t="s">
        <v>96</v>
      </c>
      <c r="B35" s="524" t="s">
        <v>95</v>
      </c>
      <c r="C35" s="525"/>
      <c r="D35" s="525"/>
      <c r="E35" s="525"/>
      <c r="F35" s="525"/>
      <c r="G35" s="526"/>
      <c r="H35" s="150">
        <f>H34</f>
        <v>2200000</v>
      </c>
    </row>
    <row r="36" spans="1:18" ht="18" customHeight="1">
      <c r="A36" s="506" t="s">
        <v>94</v>
      </c>
      <c r="B36" s="507"/>
      <c r="C36" s="507"/>
      <c r="D36" s="507"/>
      <c r="E36" s="507"/>
      <c r="F36" s="507"/>
      <c r="G36" s="507"/>
      <c r="H36" s="507"/>
    </row>
    <row r="37" spans="1:18" s="131" customFormat="1" ht="15" customHeight="1">
      <c r="A37" s="242"/>
      <c r="B37" s="243"/>
      <c r="C37" s="554"/>
      <c r="D37" s="555"/>
      <c r="E37" s="555"/>
      <c r="F37" s="555"/>
      <c r="G37" s="556"/>
      <c r="H37" s="148">
        <v>0</v>
      </c>
    </row>
    <row r="38" spans="1:18" s="118" customFormat="1" ht="14.4" customHeight="1">
      <c r="A38" s="137"/>
      <c r="B38" s="557"/>
      <c r="C38" s="558"/>
      <c r="D38" s="558"/>
      <c r="E38" s="558"/>
      <c r="F38" s="558"/>
      <c r="G38" s="559"/>
      <c r="H38" s="150">
        <f>H37</f>
        <v>0</v>
      </c>
    </row>
    <row r="39" spans="1:18" ht="18" customHeight="1">
      <c r="A39" s="138" t="s">
        <v>57</v>
      </c>
      <c r="B39" s="138" t="s">
        <v>57</v>
      </c>
      <c r="C39" s="527" t="s">
        <v>89</v>
      </c>
      <c r="D39" s="528"/>
      <c r="E39" s="528"/>
      <c r="F39" s="528"/>
      <c r="G39" s="529"/>
      <c r="H39" s="40">
        <f>H35</f>
        <v>2200000</v>
      </c>
    </row>
    <row r="40" spans="1:18" ht="18" customHeight="1">
      <c r="A40" s="138" t="s">
        <v>57</v>
      </c>
      <c r="B40" s="138" t="s">
        <v>57</v>
      </c>
      <c r="C40" s="536" t="s">
        <v>90</v>
      </c>
      <c r="D40" s="537"/>
      <c r="E40" s="537"/>
      <c r="F40" s="537"/>
      <c r="G40" s="538"/>
      <c r="H40" s="139">
        <f>H34</f>
        <v>2200000</v>
      </c>
    </row>
    <row r="41" spans="1:18" ht="18" customHeight="1">
      <c r="A41" s="138" t="s">
        <v>57</v>
      </c>
      <c r="B41" s="138" t="s">
        <v>57</v>
      </c>
      <c r="C41" s="536" t="s">
        <v>91</v>
      </c>
      <c r="D41" s="537"/>
      <c r="E41" s="537"/>
      <c r="F41" s="537"/>
      <c r="G41" s="538"/>
      <c r="H41" s="139">
        <f>H38</f>
        <v>0</v>
      </c>
    </row>
    <row r="42" spans="1:18" ht="11.1" customHeight="1">
      <c r="A42" s="141"/>
      <c r="B42" s="141"/>
      <c r="C42" s="142"/>
      <c r="D42" s="142"/>
      <c r="E42" s="142"/>
      <c r="F42" s="142"/>
      <c r="G42" s="142"/>
    </row>
    <row r="43" spans="1:18" s="77" customFormat="1" ht="28.8" customHeight="1">
      <c r="A43" s="65" t="s">
        <v>233</v>
      </c>
      <c r="B43" s="65"/>
      <c r="C43" s="65"/>
      <c r="D43" s="65"/>
      <c r="E43" s="65"/>
      <c r="F43" s="65"/>
      <c r="G43" s="115"/>
      <c r="H43" s="116"/>
      <c r="I43" s="116"/>
      <c r="J43" s="116"/>
      <c r="K43" s="116"/>
      <c r="L43" s="116"/>
      <c r="M43" s="116"/>
      <c r="N43" s="116"/>
      <c r="O43" s="116"/>
      <c r="P43" s="74"/>
      <c r="Q43" s="75"/>
      <c r="R43" s="76"/>
    </row>
    <row r="44" spans="1:18" ht="21">
      <c r="D44" s="151"/>
      <c r="E44" s="151"/>
      <c r="F44" s="151"/>
      <c r="G44" s="427"/>
      <c r="H44" s="427"/>
    </row>
  </sheetData>
  <mergeCells count="33">
    <mergeCell ref="B19:G19"/>
    <mergeCell ref="G44:H44"/>
    <mergeCell ref="A36:H36"/>
    <mergeCell ref="C37:G37"/>
    <mergeCell ref="B38:G38"/>
    <mergeCell ref="C39:G39"/>
    <mergeCell ref="C40:G40"/>
    <mergeCell ref="C41:G41"/>
    <mergeCell ref="B16:G16"/>
    <mergeCell ref="A33:H33"/>
    <mergeCell ref="C34:G34"/>
    <mergeCell ref="B35:G35"/>
    <mergeCell ref="B21:G21"/>
    <mergeCell ref="B20:G20"/>
    <mergeCell ref="B18:G18"/>
    <mergeCell ref="C32:G32"/>
    <mergeCell ref="B22:G22"/>
    <mergeCell ref="B23:G23"/>
    <mergeCell ref="A25:H25"/>
    <mergeCell ref="A27:A31"/>
    <mergeCell ref="B27:B31"/>
    <mergeCell ref="C27:G31"/>
    <mergeCell ref="H27:H31"/>
    <mergeCell ref="A17:H17"/>
    <mergeCell ref="B13:G13"/>
    <mergeCell ref="A14:H14"/>
    <mergeCell ref="B15:G15"/>
    <mergeCell ref="B12:G12"/>
    <mergeCell ref="E4:H4"/>
    <mergeCell ref="A7:H7"/>
    <mergeCell ref="A8:H8"/>
    <mergeCell ref="A9:H9"/>
    <mergeCell ref="A10:H10"/>
  </mergeCells>
  <pageMargins left="0.78740157480314965" right="0.19685039370078741" top="0.35433070866141736" bottom="0.23622047244094491" header="0.31496062992125984" footer="0.19685039370078741"/>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8"/>
  <sheetViews>
    <sheetView view="pageBreakPreview" topLeftCell="C52" zoomScale="85" zoomScaleNormal="100" zoomScaleSheetLayoutView="85" workbookViewId="0">
      <selection activeCell="F36" sqref="F36"/>
    </sheetView>
  </sheetViews>
  <sheetFormatPr defaultRowHeight="13.2"/>
  <cols>
    <col min="1" max="1" width="0" style="252" hidden="1" customWidth="1"/>
    <col min="2" max="2" width="6.21875" style="324" customWidth="1"/>
    <col min="3" max="3" width="42.77734375" style="275" customWidth="1"/>
    <col min="4" max="4" width="12.88671875" style="276" customWidth="1"/>
    <col min="5" max="5" width="10.33203125" style="276" customWidth="1"/>
    <col min="6" max="6" width="36" style="275" customWidth="1"/>
    <col min="7" max="7" width="28.21875" style="275" customWidth="1"/>
    <col min="8" max="8" width="11.6640625" style="276" customWidth="1"/>
    <col min="9" max="9" width="16.88671875" style="277" customWidth="1"/>
    <col min="10" max="11" width="15.6640625" style="277" customWidth="1"/>
    <col min="12" max="12" width="15.77734375" style="277" customWidth="1"/>
    <col min="13" max="13" width="15" style="277" customWidth="1"/>
    <col min="14" max="14" width="15.77734375" style="277" customWidth="1"/>
    <col min="15" max="15" width="13.109375" style="277" customWidth="1"/>
    <col min="16" max="257" width="9" style="252"/>
    <col min="258" max="258" width="5.6640625" style="252" customWidth="1"/>
    <col min="259" max="259" width="19.33203125" style="252" customWidth="1"/>
    <col min="260" max="261" width="10.21875" style="252" customWidth="1"/>
    <col min="262" max="263" width="19.33203125" style="252" customWidth="1"/>
    <col min="264" max="264" width="13.109375" style="252" customWidth="1"/>
    <col min="265" max="271" width="13.88671875" style="252" customWidth="1"/>
    <col min="272" max="513" width="9" style="252"/>
    <col min="514" max="514" width="5.6640625" style="252" customWidth="1"/>
    <col min="515" max="515" width="19.33203125" style="252" customWidth="1"/>
    <col min="516" max="517" width="10.21875" style="252" customWidth="1"/>
    <col min="518" max="519" width="19.33203125" style="252" customWidth="1"/>
    <col min="520" max="520" width="13.109375" style="252" customWidth="1"/>
    <col min="521" max="527" width="13.88671875" style="252" customWidth="1"/>
    <col min="528" max="769" width="9" style="252"/>
    <col min="770" max="770" width="5.6640625" style="252" customWidth="1"/>
    <col min="771" max="771" width="19.33203125" style="252" customWidth="1"/>
    <col min="772" max="773" width="10.21875" style="252" customWidth="1"/>
    <col min="774" max="775" width="19.33203125" style="252" customWidth="1"/>
    <col min="776" max="776" width="13.109375" style="252" customWidth="1"/>
    <col min="777" max="783" width="13.88671875" style="252" customWidth="1"/>
    <col min="784" max="1025" width="9" style="252"/>
    <col min="1026" max="1026" width="5.6640625" style="252" customWidth="1"/>
    <col min="1027" max="1027" width="19.33203125" style="252" customWidth="1"/>
    <col min="1028" max="1029" width="10.21875" style="252" customWidth="1"/>
    <col min="1030" max="1031" width="19.33203125" style="252" customWidth="1"/>
    <col min="1032" max="1032" width="13.109375" style="252" customWidth="1"/>
    <col min="1033" max="1039" width="13.88671875" style="252" customWidth="1"/>
    <col min="1040" max="1281" width="9" style="252"/>
    <col min="1282" max="1282" width="5.6640625" style="252" customWidth="1"/>
    <col min="1283" max="1283" width="19.33203125" style="252" customWidth="1"/>
    <col min="1284" max="1285" width="10.21875" style="252" customWidth="1"/>
    <col min="1286" max="1287" width="19.33203125" style="252" customWidth="1"/>
    <col min="1288" max="1288" width="13.109375" style="252" customWidth="1"/>
    <col min="1289" max="1295" width="13.88671875" style="252" customWidth="1"/>
    <col min="1296" max="1537" width="9" style="252"/>
    <col min="1538" max="1538" width="5.6640625" style="252" customWidth="1"/>
    <col min="1539" max="1539" width="19.33203125" style="252" customWidth="1"/>
    <col min="1540" max="1541" width="10.21875" style="252" customWidth="1"/>
    <col min="1542" max="1543" width="19.33203125" style="252" customWidth="1"/>
    <col min="1544" max="1544" width="13.109375" style="252" customWidth="1"/>
    <col min="1545" max="1551" width="13.88671875" style="252" customWidth="1"/>
    <col min="1552" max="1793" width="9" style="252"/>
    <col min="1794" max="1794" width="5.6640625" style="252" customWidth="1"/>
    <col min="1795" max="1795" width="19.33203125" style="252" customWidth="1"/>
    <col min="1796" max="1797" width="10.21875" style="252" customWidth="1"/>
    <col min="1798" max="1799" width="19.33203125" style="252" customWidth="1"/>
    <col min="1800" max="1800" width="13.109375" style="252" customWidth="1"/>
    <col min="1801" max="1807" width="13.88671875" style="252" customWidth="1"/>
    <col min="1808" max="2049" width="9" style="252"/>
    <col min="2050" max="2050" width="5.6640625" style="252" customWidth="1"/>
    <col min="2051" max="2051" width="19.33203125" style="252" customWidth="1"/>
    <col min="2052" max="2053" width="10.21875" style="252" customWidth="1"/>
    <col min="2054" max="2055" width="19.33203125" style="252" customWidth="1"/>
    <col min="2056" max="2056" width="13.109375" style="252" customWidth="1"/>
    <col min="2057" max="2063" width="13.88671875" style="252" customWidth="1"/>
    <col min="2064" max="2305" width="9" style="252"/>
    <col min="2306" max="2306" width="5.6640625" style="252" customWidth="1"/>
    <col min="2307" max="2307" width="19.33203125" style="252" customWidth="1"/>
    <col min="2308" max="2309" width="10.21875" style="252" customWidth="1"/>
    <col min="2310" max="2311" width="19.33203125" style="252" customWidth="1"/>
    <col min="2312" max="2312" width="13.109375" style="252" customWidth="1"/>
    <col min="2313" max="2319" width="13.88671875" style="252" customWidth="1"/>
    <col min="2320" max="2561" width="9" style="252"/>
    <col min="2562" max="2562" width="5.6640625" style="252" customWidth="1"/>
    <col min="2563" max="2563" width="19.33203125" style="252" customWidth="1"/>
    <col min="2564" max="2565" width="10.21875" style="252" customWidth="1"/>
    <col min="2566" max="2567" width="19.33203125" style="252" customWidth="1"/>
    <col min="2568" max="2568" width="13.109375" style="252" customWidth="1"/>
    <col min="2569" max="2575" width="13.88671875" style="252" customWidth="1"/>
    <col min="2576" max="2817" width="9" style="252"/>
    <col min="2818" max="2818" width="5.6640625" style="252" customWidth="1"/>
    <col min="2819" max="2819" width="19.33203125" style="252" customWidth="1"/>
    <col min="2820" max="2821" width="10.21875" style="252" customWidth="1"/>
    <col min="2822" max="2823" width="19.33203125" style="252" customWidth="1"/>
    <col min="2824" max="2824" width="13.109375" style="252" customWidth="1"/>
    <col min="2825" max="2831" width="13.88671875" style="252" customWidth="1"/>
    <col min="2832" max="3073" width="9" style="252"/>
    <col min="3074" max="3074" width="5.6640625" style="252" customWidth="1"/>
    <col min="3075" max="3075" width="19.33203125" style="252" customWidth="1"/>
    <col min="3076" max="3077" width="10.21875" style="252" customWidth="1"/>
    <col min="3078" max="3079" width="19.33203125" style="252" customWidth="1"/>
    <col min="3080" max="3080" width="13.109375" style="252" customWidth="1"/>
    <col min="3081" max="3087" width="13.88671875" style="252" customWidth="1"/>
    <col min="3088" max="3329" width="9" style="252"/>
    <col min="3330" max="3330" width="5.6640625" style="252" customWidth="1"/>
    <col min="3331" max="3331" width="19.33203125" style="252" customWidth="1"/>
    <col min="3332" max="3333" width="10.21875" style="252" customWidth="1"/>
    <col min="3334" max="3335" width="19.33203125" style="252" customWidth="1"/>
    <col min="3336" max="3336" width="13.109375" style="252" customWidth="1"/>
    <col min="3337" max="3343" width="13.88671875" style="252" customWidth="1"/>
    <col min="3344" max="3585" width="9" style="252"/>
    <col min="3586" max="3586" width="5.6640625" style="252" customWidth="1"/>
    <col min="3587" max="3587" width="19.33203125" style="252" customWidth="1"/>
    <col min="3588" max="3589" width="10.21875" style="252" customWidth="1"/>
    <col min="3590" max="3591" width="19.33203125" style="252" customWidth="1"/>
    <col min="3592" max="3592" width="13.109375" style="252" customWidth="1"/>
    <col min="3593" max="3599" width="13.88671875" style="252" customWidth="1"/>
    <col min="3600" max="3841" width="9" style="252"/>
    <col min="3842" max="3842" width="5.6640625" style="252" customWidth="1"/>
    <col min="3843" max="3843" width="19.33203125" style="252" customWidth="1"/>
    <col min="3844" max="3845" width="10.21875" style="252" customWidth="1"/>
    <col min="3846" max="3847" width="19.33203125" style="252" customWidth="1"/>
    <col min="3848" max="3848" width="13.109375" style="252" customWidth="1"/>
    <col min="3849" max="3855" width="13.88671875" style="252" customWidth="1"/>
    <col min="3856" max="4097" width="9" style="252"/>
    <col min="4098" max="4098" width="5.6640625" style="252" customWidth="1"/>
    <col min="4099" max="4099" width="19.33203125" style="252" customWidth="1"/>
    <col min="4100" max="4101" width="10.21875" style="252" customWidth="1"/>
    <col min="4102" max="4103" width="19.33203125" style="252" customWidth="1"/>
    <col min="4104" max="4104" width="13.109375" style="252" customWidth="1"/>
    <col min="4105" max="4111" width="13.88671875" style="252" customWidth="1"/>
    <col min="4112" max="4353" width="9" style="252"/>
    <col min="4354" max="4354" width="5.6640625" style="252" customWidth="1"/>
    <col min="4355" max="4355" width="19.33203125" style="252" customWidth="1"/>
    <col min="4356" max="4357" width="10.21875" style="252" customWidth="1"/>
    <col min="4358" max="4359" width="19.33203125" style="252" customWidth="1"/>
    <col min="4360" max="4360" width="13.109375" style="252" customWidth="1"/>
    <col min="4361" max="4367" width="13.88671875" style="252" customWidth="1"/>
    <col min="4368" max="4609" width="9" style="252"/>
    <col min="4610" max="4610" width="5.6640625" style="252" customWidth="1"/>
    <col min="4611" max="4611" width="19.33203125" style="252" customWidth="1"/>
    <col min="4612" max="4613" width="10.21875" style="252" customWidth="1"/>
    <col min="4614" max="4615" width="19.33203125" style="252" customWidth="1"/>
    <col min="4616" max="4616" width="13.109375" style="252" customWidth="1"/>
    <col min="4617" max="4623" width="13.88671875" style="252" customWidth="1"/>
    <col min="4624" max="4865" width="9" style="252"/>
    <col min="4866" max="4866" width="5.6640625" style="252" customWidth="1"/>
    <col min="4867" max="4867" width="19.33203125" style="252" customWidth="1"/>
    <col min="4868" max="4869" width="10.21875" style="252" customWidth="1"/>
    <col min="4870" max="4871" width="19.33203125" style="252" customWidth="1"/>
    <col min="4872" max="4872" width="13.109375" style="252" customWidth="1"/>
    <col min="4873" max="4879" width="13.88671875" style="252" customWidth="1"/>
    <col min="4880" max="5121" width="9" style="252"/>
    <col min="5122" max="5122" width="5.6640625" style="252" customWidth="1"/>
    <col min="5123" max="5123" width="19.33203125" style="252" customWidth="1"/>
    <col min="5124" max="5125" width="10.21875" style="252" customWidth="1"/>
    <col min="5126" max="5127" width="19.33203125" style="252" customWidth="1"/>
    <col min="5128" max="5128" width="13.109375" style="252" customWidth="1"/>
    <col min="5129" max="5135" width="13.88671875" style="252" customWidth="1"/>
    <col min="5136" max="5377" width="9" style="252"/>
    <col min="5378" max="5378" width="5.6640625" style="252" customWidth="1"/>
    <col min="5379" max="5379" width="19.33203125" style="252" customWidth="1"/>
    <col min="5380" max="5381" width="10.21875" style="252" customWidth="1"/>
    <col min="5382" max="5383" width="19.33203125" style="252" customWidth="1"/>
    <col min="5384" max="5384" width="13.109375" style="252" customWidth="1"/>
    <col min="5385" max="5391" width="13.88671875" style="252" customWidth="1"/>
    <col min="5392" max="5633" width="9" style="252"/>
    <col min="5634" max="5634" width="5.6640625" style="252" customWidth="1"/>
    <col min="5635" max="5635" width="19.33203125" style="252" customWidth="1"/>
    <col min="5636" max="5637" width="10.21875" style="252" customWidth="1"/>
    <col min="5638" max="5639" width="19.33203125" style="252" customWidth="1"/>
    <col min="5640" max="5640" width="13.109375" style="252" customWidth="1"/>
    <col min="5641" max="5647" width="13.88671875" style="252" customWidth="1"/>
    <col min="5648" max="5889" width="9" style="252"/>
    <col min="5890" max="5890" width="5.6640625" style="252" customWidth="1"/>
    <col min="5891" max="5891" width="19.33203125" style="252" customWidth="1"/>
    <col min="5892" max="5893" width="10.21875" style="252" customWidth="1"/>
    <col min="5894" max="5895" width="19.33203125" style="252" customWidth="1"/>
    <col min="5896" max="5896" width="13.109375" style="252" customWidth="1"/>
    <col min="5897" max="5903" width="13.88671875" style="252" customWidth="1"/>
    <col min="5904" max="6145" width="9" style="252"/>
    <col min="6146" max="6146" width="5.6640625" style="252" customWidth="1"/>
    <col min="6147" max="6147" width="19.33203125" style="252" customWidth="1"/>
    <col min="6148" max="6149" width="10.21875" style="252" customWidth="1"/>
    <col min="6150" max="6151" width="19.33203125" style="252" customWidth="1"/>
    <col min="6152" max="6152" width="13.109375" style="252" customWidth="1"/>
    <col min="6153" max="6159" width="13.88671875" style="252" customWidth="1"/>
    <col min="6160" max="6401" width="9" style="252"/>
    <col min="6402" max="6402" width="5.6640625" style="252" customWidth="1"/>
    <col min="6403" max="6403" width="19.33203125" style="252" customWidth="1"/>
    <col min="6404" max="6405" width="10.21875" style="252" customWidth="1"/>
    <col min="6406" max="6407" width="19.33203125" style="252" customWidth="1"/>
    <col min="6408" max="6408" width="13.109375" style="252" customWidth="1"/>
    <col min="6409" max="6415" width="13.88671875" style="252" customWidth="1"/>
    <col min="6416" max="6657" width="9" style="252"/>
    <col min="6658" max="6658" width="5.6640625" style="252" customWidth="1"/>
    <col min="6659" max="6659" width="19.33203125" style="252" customWidth="1"/>
    <col min="6660" max="6661" width="10.21875" style="252" customWidth="1"/>
    <col min="6662" max="6663" width="19.33203125" style="252" customWidth="1"/>
    <col min="6664" max="6664" width="13.109375" style="252" customWidth="1"/>
    <col min="6665" max="6671" width="13.88671875" style="252" customWidth="1"/>
    <col min="6672" max="6913" width="9" style="252"/>
    <col min="6914" max="6914" width="5.6640625" style="252" customWidth="1"/>
    <col min="6915" max="6915" width="19.33203125" style="252" customWidth="1"/>
    <col min="6916" max="6917" width="10.21875" style="252" customWidth="1"/>
    <col min="6918" max="6919" width="19.33203125" style="252" customWidth="1"/>
    <col min="6920" max="6920" width="13.109375" style="252" customWidth="1"/>
    <col min="6921" max="6927" width="13.88671875" style="252" customWidth="1"/>
    <col min="6928" max="7169" width="9" style="252"/>
    <col min="7170" max="7170" width="5.6640625" style="252" customWidth="1"/>
    <col min="7171" max="7171" width="19.33203125" style="252" customWidth="1"/>
    <col min="7172" max="7173" width="10.21875" style="252" customWidth="1"/>
    <col min="7174" max="7175" width="19.33203125" style="252" customWidth="1"/>
    <col min="7176" max="7176" width="13.109375" style="252" customWidth="1"/>
    <col min="7177" max="7183" width="13.88671875" style="252" customWidth="1"/>
    <col min="7184" max="7425" width="9" style="252"/>
    <col min="7426" max="7426" width="5.6640625" style="252" customWidth="1"/>
    <col min="7427" max="7427" width="19.33203125" style="252" customWidth="1"/>
    <col min="7428" max="7429" width="10.21875" style="252" customWidth="1"/>
    <col min="7430" max="7431" width="19.33203125" style="252" customWidth="1"/>
    <col min="7432" max="7432" width="13.109375" style="252" customWidth="1"/>
    <col min="7433" max="7439" width="13.88671875" style="252" customWidth="1"/>
    <col min="7440" max="7681" width="9" style="252"/>
    <col min="7682" max="7682" width="5.6640625" style="252" customWidth="1"/>
    <col min="7683" max="7683" width="19.33203125" style="252" customWidth="1"/>
    <col min="7684" max="7685" width="10.21875" style="252" customWidth="1"/>
    <col min="7686" max="7687" width="19.33203125" style="252" customWidth="1"/>
    <col min="7688" max="7688" width="13.109375" style="252" customWidth="1"/>
    <col min="7689" max="7695" width="13.88671875" style="252" customWidth="1"/>
    <col min="7696" max="7937" width="9" style="252"/>
    <col min="7938" max="7938" width="5.6640625" style="252" customWidth="1"/>
    <col min="7939" max="7939" width="19.33203125" style="252" customWidth="1"/>
    <col min="7940" max="7941" width="10.21875" style="252" customWidth="1"/>
    <col min="7942" max="7943" width="19.33203125" style="252" customWidth="1"/>
    <col min="7944" max="7944" width="13.109375" style="252" customWidth="1"/>
    <col min="7945" max="7951" width="13.88671875" style="252" customWidth="1"/>
    <col min="7952" max="8193" width="9" style="252"/>
    <col min="8194" max="8194" width="5.6640625" style="252" customWidth="1"/>
    <col min="8195" max="8195" width="19.33203125" style="252" customWidth="1"/>
    <col min="8196" max="8197" width="10.21875" style="252" customWidth="1"/>
    <col min="8198" max="8199" width="19.33203125" style="252" customWidth="1"/>
    <col min="8200" max="8200" width="13.109375" style="252" customWidth="1"/>
    <col min="8201" max="8207" width="13.88671875" style="252" customWidth="1"/>
    <col min="8208" max="8449" width="9" style="252"/>
    <col min="8450" max="8450" width="5.6640625" style="252" customWidth="1"/>
    <col min="8451" max="8451" width="19.33203125" style="252" customWidth="1"/>
    <col min="8452" max="8453" width="10.21875" style="252" customWidth="1"/>
    <col min="8454" max="8455" width="19.33203125" style="252" customWidth="1"/>
    <col min="8456" max="8456" width="13.109375" style="252" customWidth="1"/>
    <col min="8457" max="8463" width="13.88671875" style="252" customWidth="1"/>
    <col min="8464" max="8705" width="9" style="252"/>
    <col min="8706" max="8706" width="5.6640625" style="252" customWidth="1"/>
    <col min="8707" max="8707" width="19.33203125" style="252" customWidth="1"/>
    <col min="8708" max="8709" width="10.21875" style="252" customWidth="1"/>
    <col min="8710" max="8711" width="19.33203125" style="252" customWidth="1"/>
    <col min="8712" max="8712" width="13.109375" style="252" customWidth="1"/>
    <col min="8713" max="8719" width="13.88671875" style="252" customWidth="1"/>
    <col min="8720" max="8961" width="9" style="252"/>
    <col min="8962" max="8962" width="5.6640625" style="252" customWidth="1"/>
    <col min="8963" max="8963" width="19.33203125" style="252" customWidth="1"/>
    <col min="8964" max="8965" width="10.21875" style="252" customWidth="1"/>
    <col min="8966" max="8967" width="19.33203125" style="252" customWidth="1"/>
    <col min="8968" max="8968" width="13.109375" style="252" customWidth="1"/>
    <col min="8969" max="8975" width="13.88671875" style="252" customWidth="1"/>
    <col min="8976" max="9217" width="9" style="252"/>
    <col min="9218" max="9218" width="5.6640625" style="252" customWidth="1"/>
    <col min="9219" max="9219" width="19.33203125" style="252" customWidth="1"/>
    <col min="9220" max="9221" width="10.21875" style="252" customWidth="1"/>
    <col min="9222" max="9223" width="19.33203125" style="252" customWidth="1"/>
    <col min="9224" max="9224" width="13.109375" style="252" customWidth="1"/>
    <col min="9225" max="9231" width="13.88671875" style="252" customWidth="1"/>
    <col min="9232" max="9473" width="9" style="252"/>
    <col min="9474" max="9474" width="5.6640625" style="252" customWidth="1"/>
    <col min="9475" max="9475" width="19.33203125" style="252" customWidth="1"/>
    <col min="9476" max="9477" width="10.21875" style="252" customWidth="1"/>
    <col min="9478" max="9479" width="19.33203125" style="252" customWidth="1"/>
    <col min="9480" max="9480" width="13.109375" style="252" customWidth="1"/>
    <col min="9481" max="9487" width="13.88671875" style="252" customWidth="1"/>
    <col min="9488" max="9729" width="9" style="252"/>
    <col min="9730" max="9730" width="5.6640625" style="252" customWidth="1"/>
    <col min="9731" max="9731" width="19.33203125" style="252" customWidth="1"/>
    <col min="9732" max="9733" width="10.21875" style="252" customWidth="1"/>
    <col min="9734" max="9735" width="19.33203125" style="252" customWidth="1"/>
    <col min="9736" max="9736" width="13.109375" style="252" customWidth="1"/>
    <col min="9737" max="9743" width="13.88671875" style="252" customWidth="1"/>
    <col min="9744" max="9985" width="9" style="252"/>
    <col min="9986" max="9986" width="5.6640625" style="252" customWidth="1"/>
    <col min="9987" max="9987" width="19.33203125" style="252" customWidth="1"/>
    <col min="9988" max="9989" width="10.21875" style="252" customWidth="1"/>
    <col min="9990" max="9991" width="19.33203125" style="252" customWidth="1"/>
    <col min="9992" max="9992" width="13.109375" style="252" customWidth="1"/>
    <col min="9993" max="9999" width="13.88671875" style="252" customWidth="1"/>
    <col min="10000" max="10241" width="9" style="252"/>
    <col min="10242" max="10242" width="5.6640625" style="252" customWidth="1"/>
    <col min="10243" max="10243" width="19.33203125" style="252" customWidth="1"/>
    <col min="10244" max="10245" width="10.21875" style="252" customWidth="1"/>
    <col min="10246" max="10247" width="19.33203125" style="252" customWidth="1"/>
    <col min="10248" max="10248" width="13.109375" style="252" customWidth="1"/>
    <col min="10249" max="10255" width="13.88671875" style="252" customWidth="1"/>
    <col min="10256" max="10497" width="9" style="252"/>
    <col min="10498" max="10498" width="5.6640625" style="252" customWidth="1"/>
    <col min="10499" max="10499" width="19.33203125" style="252" customWidth="1"/>
    <col min="10500" max="10501" width="10.21875" style="252" customWidth="1"/>
    <col min="10502" max="10503" width="19.33203125" style="252" customWidth="1"/>
    <col min="10504" max="10504" width="13.109375" style="252" customWidth="1"/>
    <col min="10505" max="10511" width="13.88671875" style="252" customWidth="1"/>
    <col min="10512" max="10753" width="9" style="252"/>
    <col min="10754" max="10754" width="5.6640625" style="252" customWidth="1"/>
    <col min="10755" max="10755" width="19.33203125" style="252" customWidth="1"/>
    <col min="10756" max="10757" width="10.21875" style="252" customWidth="1"/>
    <col min="10758" max="10759" width="19.33203125" style="252" customWidth="1"/>
    <col min="10760" max="10760" width="13.109375" style="252" customWidth="1"/>
    <col min="10761" max="10767" width="13.88671875" style="252" customWidth="1"/>
    <col min="10768" max="11009" width="9" style="252"/>
    <col min="11010" max="11010" width="5.6640625" style="252" customWidth="1"/>
    <col min="11011" max="11011" width="19.33203125" style="252" customWidth="1"/>
    <col min="11012" max="11013" width="10.21875" style="252" customWidth="1"/>
    <col min="11014" max="11015" width="19.33203125" style="252" customWidth="1"/>
    <col min="11016" max="11016" width="13.109375" style="252" customWidth="1"/>
    <col min="11017" max="11023" width="13.88671875" style="252" customWidth="1"/>
    <col min="11024" max="11265" width="9" style="252"/>
    <col min="11266" max="11266" width="5.6640625" style="252" customWidth="1"/>
    <col min="11267" max="11267" width="19.33203125" style="252" customWidth="1"/>
    <col min="11268" max="11269" width="10.21875" style="252" customWidth="1"/>
    <col min="11270" max="11271" width="19.33203125" style="252" customWidth="1"/>
    <col min="11272" max="11272" width="13.109375" style="252" customWidth="1"/>
    <col min="11273" max="11279" width="13.88671875" style="252" customWidth="1"/>
    <col min="11280" max="11521" width="9" style="252"/>
    <col min="11522" max="11522" width="5.6640625" style="252" customWidth="1"/>
    <col min="11523" max="11523" width="19.33203125" style="252" customWidth="1"/>
    <col min="11524" max="11525" width="10.21875" style="252" customWidth="1"/>
    <col min="11526" max="11527" width="19.33203125" style="252" customWidth="1"/>
    <col min="11528" max="11528" width="13.109375" style="252" customWidth="1"/>
    <col min="11529" max="11535" width="13.88671875" style="252" customWidth="1"/>
    <col min="11536" max="11777" width="9" style="252"/>
    <col min="11778" max="11778" width="5.6640625" style="252" customWidth="1"/>
    <col min="11779" max="11779" width="19.33203125" style="252" customWidth="1"/>
    <col min="11780" max="11781" width="10.21875" style="252" customWidth="1"/>
    <col min="11782" max="11783" width="19.33203125" style="252" customWidth="1"/>
    <col min="11784" max="11784" width="13.109375" style="252" customWidth="1"/>
    <col min="11785" max="11791" width="13.88671875" style="252" customWidth="1"/>
    <col min="11792" max="12033" width="9" style="252"/>
    <col min="12034" max="12034" width="5.6640625" style="252" customWidth="1"/>
    <col min="12035" max="12035" width="19.33203125" style="252" customWidth="1"/>
    <col min="12036" max="12037" width="10.21875" style="252" customWidth="1"/>
    <col min="12038" max="12039" width="19.33203125" style="252" customWidth="1"/>
    <col min="12040" max="12040" width="13.109375" style="252" customWidth="1"/>
    <col min="12041" max="12047" width="13.88671875" style="252" customWidth="1"/>
    <col min="12048" max="12289" width="9" style="252"/>
    <col min="12290" max="12290" width="5.6640625" style="252" customWidth="1"/>
    <col min="12291" max="12291" width="19.33203125" style="252" customWidth="1"/>
    <col min="12292" max="12293" width="10.21875" style="252" customWidth="1"/>
    <col min="12294" max="12295" width="19.33203125" style="252" customWidth="1"/>
    <col min="12296" max="12296" width="13.109375" style="252" customWidth="1"/>
    <col min="12297" max="12303" width="13.88671875" style="252" customWidth="1"/>
    <col min="12304" max="12545" width="9" style="252"/>
    <col min="12546" max="12546" width="5.6640625" style="252" customWidth="1"/>
    <col min="12547" max="12547" width="19.33203125" style="252" customWidth="1"/>
    <col min="12548" max="12549" width="10.21875" style="252" customWidth="1"/>
    <col min="12550" max="12551" width="19.33203125" style="252" customWidth="1"/>
    <col min="12552" max="12552" width="13.109375" style="252" customWidth="1"/>
    <col min="12553" max="12559" width="13.88671875" style="252" customWidth="1"/>
    <col min="12560" max="12801" width="9" style="252"/>
    <col min="12802" max="12802" width="5.6640625" style="252" customWidth="1"/>
    <col min="12803" max="12803" width="19.33203125" style="252" customWidth="1"/>
    <col min="12804" max="12805" width="10.21875" style="252" customWidth="1"/>
    <col min="12806" max="12807" width="19.33203125" style="252" customWidth="1"/>
    <col min="12808" max="12808" width="13.109375" style="252" customWidth="1"/>
    <col min="12809" max="12815" width="13.88671875" style="252" customWidth="1"/>
    <col min="12816" max="13057" width="9" style="252"/>
    <col min="13058" max="13058" width="5.6640625" style="252" customWidth="1"/>
    <col min="13059" max="13059" width="19.33203125" style="252" customWidth="1"/>
    <col min="13060" max="13061" width="10.21875" style="252" customWidth="1"/>
    <col min="13062" max="13063" width="19.33203125" style="252" customWidth="1"/>
    <col min="13064" max="13064" width="13.109375" style="252" customWidth="1"/>
    <col min="13065" max="13071" width="13.88671875" style="252" customWidth="1"/>
    <col min="13072" max="13313" width="9" style="252"/>
    <col min="13314" max="13314" width="5.6640625" style="252" customWidth="1"/>
    <col min="13315" max="13315" width="19.33203125" style="252" customWidth="1"/>
    <col min="13316" max="13317" width="10.21875" style="252" customWidth="1"/>
    <col min="13318" max="13319" width="19.33203125" style="252" customWidth="1"/>
    <col min="13320" max="13320" width="13.109375" style="252" customWidth="1"/>
    <col min="13321" max="13327" width="13.88671875" style="252" customWidth="1"/>
    <col min="13328" max="13569" width="9" style="252"/>
    <col min="13570" max="13570" width="5.6640625" style="252" customWidth="1"/>
    <col min="13571" max="13571" width="19.33203125" style="252" customWidth="1"/>
    <col min="13572" max="13573" width="10.21875" style="252" customWidth="1"/>
    <col min="13574" max="13575" width="19.33203125" style="252" customWidth="1"/>
    <col min="13576" max="13576" width="13.109375" style="252" customWidth="1"/>
    <col min="13577" max="13583" width="13.88671875" style="252" customWidth="1"/>
    <col min="13584" max="13825" width="9" style="252"/>
    <col min="13826" max="13826" width="5.6640625" style="252" customWidth="1"/>
    <col min="13827" max="13827" width="19.33203125" style="252" customWidth="1"/>
    <col min="13828" max="13829" width="10.21875" style="252" customWidth="1"/>
    <col min="13830" max="13831" width="19.33203125" style="252" customWidth="1"/>
    <col min="13832" max="13832" width="13.109375" style="252" customWidth="1"/>
    <col min="13833" max="13839" width="13.88671875" style="252" customWidth="1"/>
    <col min="13840" max="14081" width="9" style="252"/>
    <col min="14082" max="14082" width="5.6640625" style="252" customWidth="1"/>
    <col min="14083" max="14083" width="19.33203125" style="252" customWidth="1"/>
    <col min="14084" max="14085" width="10.21875" style="252" customWidth="1"/>
    <col min="14086" max="14087" width="19.33203125" style="252" customWidth="1"/>
    <col min="14088" max="14088" width="13.109375" style="252" customWidth="1"/>
    <col min="14089" max="14095" width="13.88671875" style="252" customWidth="1"/>
    <col min="14096" max="14337" width="9" style="252"/>
    <col min="14338" max="14338" width="5.6640625" style="252" customWidth="1"/>
    <col min="14339" max="14339" width="19.33203125" style="252" customWidth="1"/>
    <col min="14340" max="14341" width="10.21875" style="252" customWidth="1"/>
    <col min="14342" max="14343" width="19.33203125" style="252" customWidth="1"/>
    <col min="14344" max="14344" width="13.109375" style="252" customWidth="1"/>
    <col min="14345" max="14351" width="13.88671875" style="252" customWidth="1"/>
    <col min="14352" max="14593" width="9" style="252"/>
    <col min="14594" max="14594" width="5.6640625" style="252" customWidth="1"/>
    <col min="14595" max="14595" width="19.33203125" style="252" customWidth="1"/>
    <col min="14596" max="14597" width="10.21875" style="252" customWidth="1"/>
    <col min="14598" max="14599" width="19.33203125" style="252" customWidth="1"/>
    <col min="14600" max="14600" width="13.109375" style="252" customWidth="1"/>
    <col min="14601" max="14607" width="13.88671875" style="252" customWidth="1"/>
    <col min="14608" max="14849" width="9" style="252"/>
    <col min="14850" max="14850" width="5.6640625" style="252" customWidth="1"/>
    <col min="14851" max="14851" width="19.33203125" style="252" customWidth="1"/>
    <col min="14852" max="14853" width="10.21875" style="252" customWidth="1"/>
    <col min="14854" max="14855" width="19.33203125" style="252" customWidth="1"/>
    <col min="14856" max="14856" width="13.109375" style="252" customWidth="1"/>
    <col min="14857" max="14863" width="13.88671875" style="252" customWidth="1"/>
    <col min="14864" max="15105" width="9" style="252"/>
    <col min="15106" max="15106" width="5.6640625" style="252" customWidth="1"/>
    <col min="15107" max="15107" width="19.33203125" style="252" customWidth="1"/>
    <col min="15108" max="15109" width="10.21875" style="252" customWidth="1"/>
    <col min="15110" max="15111" width="19.33203125" style="252" customWidth="1"/>
    <col min="15112" max="15112" width="13.109375" style="252" customWidth="1"/>
    <col min="15113" max="15119" width="13.88671875" style="252" customWidth="1"/>
    <col min="15120" max="15361" width="9" style="252"/>
    <col min="15362" max="15362" width="5.6640625" style="252" customWidth="1"/>
    <col min="15363" max="15363" width="19.33203125" style="252" customWidth="1"/>
    <col min="15364" max="15365" width="10.21875" style="252" customWidth="1"/>
    <col min="15366" max="15367" width="19.33203125" style="252" customWidth="1"/>
    <col min="15368" max="15368" width="13.109375" style="252" customWidth="1"/>
    <col min="15369" max="15375" width="13.88671875" style="252" customWidth="1"/>
    <col min="15376" max="15617" width="9" style="252"/>
    <col min="15618" max="15618" width="5.6640625" style="252" customWidth="1"/>
    <col min="15619" max="15619" width="19.33203125" style="252" customWidth="1"/>
    <col min="15620" max="15621" width="10.21875" style="252" customWidth="1"/>
    <col min="15622" max="15623" width="19.33203125" style="252" customWidth="1"/>
    <col min="15624" max="15624" width="13.109375" style="252" customWidth="1"/>
    <col min="15625" max="15631" width="13.88671875" style="252" customWidth="1"/>
    <col min="15632" max="15873" width="9" style="252"/>
    <col min="15874" max="15874" width="5.6640625" style="252" customWidth="1"/>
    <col min="15875" max="15875" width="19.33203125" style="252" customWidth="1"/>
    <col min="15876" max="15877" width="10.21875" style="252" customWidth="1"/>
    <col min="15878" max="15879" width="19.33203125" style="252" customWidth="1"/>
    <col min="15880" max="15880" width="13.109375" style="252" customWidth="1"/>
    <col min="15881" max="15887" width="13.88671875" style="252" customWidth="1"/>
    <col min="15888" max="16129" width="9" style="252"/>
    <col min="16130" max="16130" width="5.6640625" style="252" customWidth="1"/>
    <col min="16131" max="16131" width="19.33203125" style="252" customWidth="1"/>
    <col min="16132" max="16133" width="10.21875" style="252" customWidth="1"/>
    <col min="16134" max="16135" width="19.33203125" style="252" customWidth="1"/>
    <col min="16136" max="16136" width="13.109375" style="252" customWidth="1"/>
    <col min="16137" max="16143" width="13.88671875" style="252" customWidth="1"/>
    <col min="16144" max="16384" width="9" style="252"/>
  </cols>
  <sheetData>
    <row r="1" spans="1:15" ht="53.85" customHeight="1">
      <c r="A1" s="246"/>
      <c r="B1" s="318"/>
      <c r="C1" s="346"/>
      <c r="D1" s="247"/>
      <c r="E1" s="248"/>
      <c r="F1" s="249"/>
      <c r="G1" s="249"/>
      <c r="H1" s="248"/>
      <c r="I1" s="250"/>
      <c r="J1" s="250"/>
      <c r="K1" s="251"/>
      <c r="L1" s="562" t="s">
        <v>555</v>
      </c>
      <c r="M1" s="562"/>
      <c r="N1" s="562"/>
      <c r="O1" s="562"/>
    </row>
    <row r="2" spans="1:15" ht="40.5" customHeight="1">
      <c r="A2" s="246"/>
      <c r="B2" s="563" t="s">
        <v>326</v>
      </c>
      <c r="C2" s="563"/>
      <c r="D2" s="563"/>
      <c r="E2" s="563"/>
      <c r="F2" s="563"/>
      <c r="G2" s="563"/>
      <c r="H2" s="563"/>
      <c r="I2" s="563"/>
      <c r="J2" s="563"/>
      <c r="K2" s="563"/>
      <c r="L2" s="563"/>
      <c r="M2" s="563"/>
      <c r="N2" s="563"/>
      <c r="O2" s="563"/>
    </row>
    <row r="3" spans="1:15" ht="12.75" customHeight="1">
      <c r="A3" s="246"/>
      <c r="B3" s="564" t="s">
        <v>54</v>
      </c>
      <c r="C3" s="564"/>
      <c r="D3" s="564"/>
      <c r="E3" s="564"/>
      <c r="F3" s="564"/>
      <c r="G3" s="564"/>
      <c r="H3" s="564"/>
      <c r="I3" s="564"/>
      <c r="J3" s="564"/>
      <c r="K3" s="564"/>
      <c r="L3" s="564"/>
      <c r="M3" s="564"/>
      <c r="N3" s="564"/>
      <c r="O3" s="564"/>
    </row>
    <row r="4" spans="1:15" ht="12.75" customHeight="1">
      <c r="A4" s="246"/>
      <c r="B4" s="565" t="s">
        <v>55</v>
      </c>
      <c r="C4" s="565"/>
      <c r="D4" s="565"/>
      <c r="E4" s="565"/>
      <c r="F4" s="565"/>
      <c r="G4" s="565"/>
      <c r="H4" s="565"/>
      <c r="I4" s="565"/>
      <c r="J4" s="565"/>
      <c r="K4" s="565"/>
      <c r="L4" s="565"/>
      <c r="M4" s="565"/>
      <c r="N4" s="565"/>
      <c r="O4" s="565"/>
    </row>
    <row r="5" spans="1:15" ht="10.65" customHeight="1">
      <c r="A5" s="246"/>
      <c r="B5" s="319"/>
      <c r="C5" s="246"/>
      <c r="D5" s="247"/>
      <c r="E5" s="248"/>
      <c r="F5" s="249"/>
      <c r="G5" s="253"/>
      <c r="H5" s="254"/>
      <c r="I5" s="255"/>
      <c r="J5" s="255"/>
      <c r="K5" s="255"/>
      <c r="L5" s="255"/>
      <c r="M5" s="255"/>
      <c r="N5" s="255"/>
      <c r="O5" s="256" t="s">
        <v>61</v>
      </c>
    </row>
    <row r="6" spans="1:15" ht="13.2" customHeight="1">
      <c r="A6" s="257"/>
      <c r="B6" s="566" t="s">
        <v>327</v>
      </c>
      <c r="C6" s="567" t="s">
        <v>328</v>
      </c>
      <c r="D6" s="567" t="s">
        <v>329</v>
      </c>
      <c r="E6" s="568" t="s">
        <v>0</v>
      </c>
      <c r="F6" s="567" t="s">
        <v>330</v>
      </c>
      <c r="G6" s="567" t="s">
        <v>331</v>
      </c>
      <c r="H6" s="568" t="s">
        <v>332</v>
      </c>
      <c r="I6" s="567" t="s">
        <v>333</v>
      </c>
      <c r="J6" s="568" t="s">
        <v>334</v>
      </c>
      <c r="K6" s="569" t="s">
        <v>335</v>
      </c>
      <c r="L6" s="570"/>
      <c r="M6" s="570"/>
      <c r="N6" s="570"/>
      <c r="O6" s="571"/>
    </row>
    <row r="7" spans="1:15" ht="72" customHeight="1">
      <c r="A7" s="257"/>
      <c r="B7" s="566"/>
      <c r="C7" s="567"/>
      <c r="D7" s="567"/>
      <c r="E7" s="568"/>
      <c r="F7" s="567"/>
      <c r="G7" s="567"/>
      <c r="H7" s="568"/>
      <c r="I7" s="567"/>
      <c r="J7" s="568"/>
      <c r="K7" s="258" t="s">
        <v>336</v>
      </c>
      <c r="L7" s="258" t="s">
        <v>337</v>
      </c>
      <c r="M7" s="258" t="s">
        <v>338</v>
      </c>
      <c r="N7" s="258" t="s">
        <v>339</v>
      </c>
      <c r="O7" s="258" t="s">
        <v>340</v>
      </c>
    </row>
    <row r="8" spans="1:15" s="261" customFormat="1" ht="12">
      <c r="A8" s="259"/>
      <c r="B8" s="260">
        <v>1</v>
      </c>
      <c r="C8" s="344">
        <v>2</v>
      </c>
      <c r="D8" s="343">
        <v>3</v>
      </c>
      <c r="E8" s="345">
        <v>4</v>
      </c>
      <c r="F8" s="344">
        <v>5</v>
      </c>
      <c r="G8" s="344">
        <v>6</v>
      </c>
      <c r="H8" s="345" t="s">
        <v>341</v>
      </c>
      <c r="I8" s="345">
        <v>8</v>
      </c>
      <c r="J8" s="345">
        <v>9</v>
      </c>
      <c r="K8" s="345">
        <v>10</v>
      </c>
      <c r="L8" s="345">
        <v>11</v>
      </c>
      <c r="M8" s="345">
        <v>12</v>
      </c>
      <c r="N8" s="345">
        <v>13</v>
      </c>
      <c r="O8" s="345">
        <v>14</v>
      </c>
    </row>
    <row r="9" spans="1:15" s="267" customFormat="1" ht="15.6">
      <c r="A9" s="262">
        <v>1</v>
      </c>
      <c r="B9" s="400">
        <v>1</v>
      </c>
      <c r="C9" s="393" t="s">
        <v>343</v>
      </c>
      <c r="D9" s="393" t="s">
        <v>52</v>
      </c>
      <c r="E9" s="393" t="s">
        <v>52</v>
      </c>
      <c r="F9" s="393" t="s">
        <v>52</v>
      </c>
      <c r="G9" s="393" t="s">
        <v>14</v>
      </c>
      <c r="H9" s="393" t="s">
        <v>52</v>
      </c>
      <c r="I9" s="392" t="s">
        <v>52</v>
      </c>
      <c r="J9" s="391">
        <f>J10+J12+J14+J16+J18+J20+J22+J25+J27</f>
        <v>41797262</v>
      </c>
      <c r="K9" s="391">
        <f t="shared" ref="K9:O9" si="0">K10+K12+K14+K16+K18+K20+K22+K25+K27</f>
        <v>29512400</v>
      </c>
      <c r="L9" s="391">
        <f t="shared" si="0"/>
        <v>500000</v>
      </c>
      <c r="M9" s="391">
        <f t="shared" si="0"/>
        <v>1500000</v>
      </c>
      <c r="N9" s="391">
        <f t="shared" si="0"/>
        <v>10284862</v>
      </c>
      <c r="O9" s="391">
        <f t="shared" si="0"/>
        <v>0</v>
      </c>
    </row>
    <row r="10" spans="1:15" s="271" customFormat="1" ht="78">
      <c r="A10" s="347">
        <v>1</v>
      </c>
      <c r="B10" s="401" t="s">
        <v>344</v>
      </c>
      <c r="C10" s="396" t="s">
        <v>501</v>
      </c>
      <c r="D10" s="396" t="s">
        <v>502</v>
      </c>
      <c r="E10" s="396" t="s">
        <v>52</v>
      </c>
      <c r="F10" s="396" t="s">
        <v>52</v>
      </c>
      <c r="G10" s="396" t="s">
        <v>14</v>
      </c>
      <c r="H10" s="396" t="s">
        <v>434</v>
      </c>
      <c r="I10" s="394">
        <v>34246145</v>
      </c>
      <c r="J10" s="394">
        <f>J11</f>
        <v>1000000</v>
      </c>
      <c r="K10" s="394">
        <f t="shared" ref="K10:O10" si="1">K11</f>
        <v>1000000</v>
      </c>
      <c r="L10" s="394">
        <f t="shared" si="1"/>
        <v>0</v>
      </c>
      <c r="M10" s="394">
        <f t="shared" si="1"/>
        <v>0</v>
      </c>
      <c r="N10" s="394">
        <f t="shared" si="1"/>
        <v>0</v>
      </c>
      <c r="O10" s="394">
        <f t="shared" si="1"/>
        <v>0</v>
      </c>
    </row>
    <row r="11" spans="1:15" ht="93.6">
      <c r="A11" s="347">
        <v>0</v>
      </c>
      <c r="B11" s="401" t="s">
        <v>52</v>
      </c>
      <c r="C11" s="396" t="s">
        <v>52</v>
      </c>
      <c r="D11" s="396" t="s">
        <v>52</v>
      </c>
      <c r="E11" s="403" t="s">
        <v>212</v>
      </c>
      <c r="F11" s="396" t="s">
        <v>214</v>
      </c>
      <c r="G11" s="396" t="s">
        <v>14</v>
      </c>
      <c r="H11" s="396" t="s">
        <v>52</v>
      </c>
      <c r="I11" s="395" t="s">
        <v>52</v>
      </c>
      <c r="J11" s="394">
        <v>1000000</v>
      </c>
      <c r="K11" s="394">
        <v>1000000</v>
      </c>
      <c r="L11" s="394">
        <v>0</v>
      </c>
      <c r="M11" s="394">
        <v>0</v>
      </c>
      <c r="N11" s="394">
        <v>0</v>
      </c>
      <c r="O11" s="394">
        <v>0</v>
      </c>
    </row>
    <row r="12" spans="1:15" ht="78">
      <c r="A12" s="347">
        <v>1</v>
      </c>
      <c r="B12" s="401" t="s">
        <v>348</v>
      </c>
      <c r="C12" s="396" t="s">
        <v>500</v>
      </c>
      <c r="D12" s="396" t="s">
        <v>499</v>
      </c>
      <c r="E12" s="396" t="s">
        <v>52</v>
      </c>
      <c r="F12" s="396" t="s">
        <v>52</v>
      </c>
      <c r="G12" s="396" t="s">
        <v>14</v>
      </c>
      <c r="H12" s="396" t="s">
        <v>434</v>
      </c>
      <c r="I12" s="394">
        <v>141140024</v>
      </c>
      <c r="J12" s="394">
        <f>J13</f>
        <v>1000000</v>
      </c>
      <c r="K12" s="394">
        <f t="shared" ref="K12:O12" si="2">K13</f>
        <v>1000000</v>
      </c>
      <c r="L12" s="394">
        <f t="shared" si="2"/>
        <v>0</v>
      </c>
      <c r="M12" s="394">
        <f t="shared" si="2"/>
        <v>0</v>
      </c>
      <c r="N12" s="394">
        <f t="shared" si="2"/>
        <v>0</v>
      </c>
      <c r="O12" s="394">
        <f t="shared" si="2"/>
        <v>0</v>
      </c>
    </row>
    <row r="13" spans="1:15" ht="93.6">
      <c r="A13" s="347">
        <v>0</v>
      </c>
      <c r="B13" s="401" t="s">
        <v>52</v>
      </c>
      <c r="C13" s="396" t="s">
        <v>52</v>
      </c>
      <c r="D13" s="396" t="s">
        <v>52</v>
      </c>
      <c r="E13" s="403" t="s">
        <v>212</v>
      </c>
      <c r="F13" s="396" t="s">
        <v>214</v>
      </c>
      <c r="G13" s="396" t="s">
        <v>14</v>
      </c>
      <c r="H13" s="396" t="s">
        <v>52</v>
      </c>
      <c r="I13" s="395" t="s">
        <v>52</v>
      </c>
      <c r="J13" s="394">
        <v>1000000</v>
      </c>
      <c r="K13" s="394">
        <v>1000000</v>
      </c>
      <c r="L13" s="394">
        <v>0</v>
      </c>
      <c r="M13" s="394">
        <v>0</v>
      </c>
      <c r="N13" s="394">
        <v>0</v>
      </c>
      <c r="O13" s="394">
        <v>0</v>
      </c>
    </row>
    <row r="14" spans="1:15" ht="46.8">
      <c r="A14" s="347">
        <v>1</v>
      </c>
      <c r="B14" s="401" t="s">
        <v>352</v>
      </c>
      <c r="C14" s="396" t="s">
        <v>349</v>
      </c>
      <c r="D14" s="396" t="s">
        <v>350</v>
      </c>
      <c r="E14" s="396" t="s">
        <v>52</v>
      </c>
      <c r="F14" s="396" t="s">
        <v>52</v>
      </c>
      <c r="G14" s="396" t="s">
        <v>14</v>
      </c>
      <c r="H14" s="396" t="s">
        <v>351</v>
      </c>
      <c r="I14" s="394">
        <v>21600949</v>
      </c>
      <c r="J14" s="394">
        <f>J15</f>
        <v>1000000</v>
      </c>
      <c r="K14" s="394">
        <f t="shared" ref="K14:O14" si="3">K15</f>
        <v>1000000</v>
      </c>
      <c r="L14" s="394">
        <f t="shared" si="3"/>
        <v>0</v>
      </c>
      <c r="M14" s="394">
        <f t="shared" si="3"/>
        <v>0</v>
      </c>
      <c r="N14" s="394">
        <f t="shared" si="3"/>
        <v>0</v>
      </c>
      <c r="O14" s="394">
        <f t="shared" si="3"/>
        <v>0</v>
      </c>
    </row>
    <row r="15" spans="1:15" ht="93.6">
      <c r="A15" s="347">
        <v>0</v>
      </c>
      <c r="B15" s="401" t="s">
        <v>52</v>
      </c>
      <c r="C15" s="396" t="s">
        <v>52</v>
      </c>
      <c r="D15" s="396" t="s">
        <v>52</v>
      </c>
      <c r="E15" s="403" t="s">
        <v>212</v>
      </c>
      <c r="F15" s="396" t="s">
        <v>214</v>
      </c>
      <c r="G15" s="396" t="s">
        <v>14</v>
      </c>
      <c r="H15" s="396" t="s">
        <v>52</v>
      </c>
      <c r="I15" s="395" t="s">
        <v>52</v>
      </c>
      <c r="J15" s="394">
        <v>1000000</v>
      </c>
      <c r="K15" s="394">
        <v>1000000</v>
      </c>
      <c r="L15" s="394">
        <v>0</v>
      </c>
      <c r="M15" s="394">
        <v>0</v>
      </c>
      <c r="N15" s="394">
        <v>0</v>
      </c>
      <c r="O15" s="394">
        <v>0</v>
      </c>
    </row>
    <row r="16" spans="1:15" ht="31.2">
      <c r="A16" s="347">
        <v>0</v>
      </c>
      <c r="B16" s="401" t="s">
        <v>356</v>
      </c>
      <c r="C16" s="396" t="s">
        <v>353</v>
      </c>
      <c r="D16" s="396" t="s">
        <v>354</v>
      </c>
      <c r="E16" s="396" t="s">
        <v>52</v>
      </c>
      <c r="F16" s="396" t="s">
        <v>52</v>
      </c>
      <c r="G16" s="396" t="s">
        <v>14</v>
      </c>
      <c r="H16" s="396" t="s">
        <v>351</v>
      </c>
      <c r="I16" s="394">
        <v>57842800</v>
      </c>
      <c r="J16" s="394">
        <f>J17</f>
        <v>10284862</v>
      </c>
      <c r="K16" s="394">
        <f t="shared" ref="K16:O16" si="4">K17</f>
        <v>0</v>
      </c>
      <c r="L16" s="394">
        <f t="shared" si="4"/>
        <v>0</v>
      </c>
      <c r="M16" s="394">
        <f t="shared" si="4"/>
        <v>0</v>
      </c>
      <c r="N16" s="394">
        <f t="shared" si="4"/>
        <v>10284862</v>
      </c>
      <c r="O16" s="394">
        <f t="shared" si="4"/>
        <v>0</v>
      </c>
    </row>
    <row r="17" spans="1:15" ht="93.6">
      <c r="A17" s="347">
        <v>1</v>
      </c>
      <c r="B17" s="401" t="s">
        <v>52</v>
      </c>
      <c r="C17" s="396" t="s">
        <v>52</v>
      </c>
      <c r="D17" s="396" t="s">
        <v>52</v>
      </c>
      <c r="E17" s="403" t="s">
        <v>212</v>
      </c>
      <c r="F17" s="396" t="s">
        <v>214</v>
      </c>
      <c r="G17" s="396" t="s">
        <v>14</v>
      </c>
      <c r="H17" s="396" t="s">
        <v>52</v>
      </c>
      <c r="I17" s="395" t="s">
        <v>52</v>
      </c>
      <c r="J17" s="394">
        <v>10284862</v>
      </c>
      <c r="K17" s="394">
        <v>0</v>
      </c>
      <c r="L17" s="394">
        <v>0</v>
      </c>
      <c r="M17" s="394">
        <v>0</v>
      </c>
      <c r="N17" s="394">
        <v>10284862</v>
      </c>
      <c r="O17" s="394">
        <v>0</v>
      </c>
    </row>
    <row r="18" spans="1:15" ht="46.8">
      <c r="A18" s="347">
        <v>0</v>
      </c>
      <c r="B18" s="401" t="s">
        <v>359</v>
      </c>
      <c r="C18" s="396" t="s">
        <v>357</v>
      </c>
      <c r="D18" s="396" t="s">
        <v>358</v>
      </c>
      <c r="E18" s="396" t="s">
        <v>52</v>
      </c>
      <c r="F18" s="396" t="s">
        <v>52</v>
      </c>
      <c r="G18" s="396" t="s">
        <v>14</v>
      </c>
      <c r="H18" s="396" t="s">
        <v>351</v>
      </c>
      <c r="I18" s="394">
        <v>42508164</v>
      </c>
      <c r="J18" s="394">
        <f>J19</f>
        <v>6000000</v>
      </c>
      <c r="K18" s="394">
        <f t="shared" ref="K18:O18" si="5">K19</f>
        <v>6000000</v>
      </c>
      <c r="L18" s="394">
        <f t="shared" si="5"/>
        <v>0</v>
      </c>
      <c r="M18" s="394">
        <f t="shared" si="5"/>
        <v>0</v>
      </c>
      <c r="N18" s="394">
        <f t="shared" si="5"/>
        <v>0</v>
      </c>
      <c r="O18" s="394">
        <f t="shared" si="5"/>
        <v>0</v>
      </c>
    </row>
    <row r="19" spans="1:15" s="322" customFormat="1" ht="78">
      <c r="A19" s="347">
        <v>1</v>
      </c>
      <c r="B19" s="401" t="s">
        <v>52</v>
      </c>
      <c r="C19" s="396" t="s">
        <v>52</v>
      </c>
      <c r="D19" s="396" t="s">
        <v>52</v>
      </c>
      <c r="E19" s="403" t="s">
        <v>215</v>
      </c>
      <c r="F19" s="396" t="s">
        <v>217</v>
      </c>
      <c r="G19" s="396" t="s">
        <v>14</v>
      </c>
      <c r="H19" s="396" t="s">
        <v>52</v>
      </c>
      <c r="I19" s="395" t="s">
        <v>52</v>
      </c>
      <c r="J19" s="394">
        <v>6000000</v>
      </c>
      <c r="K19" s="394">
        <v>6000000</v>
      </c>
      <c r="L19" s="394">
        <v>0</v>
      </c>
      <c r="M19" s="394">
        <v>0</v>
      </c>
      <c r="N19" s="394">
        <v>0</v>
      </c>
      <c r="O19" s="394">
        <v>0</v>
      </c>
    </row>
    <row r="20" spans="1:15" s="322" customFormat="1" ht="31.2">
      <c r="A20" s="347">
        <v>0</v>
      </c>
      <c r="B20" s="401" t="s">
        <v>431</v>
      </c>
      <c r="C20" s="396" t="s">
        <v>512</v>
      </c>
      <c r="D20" s="396" t="s">
        <v>513</v>
      </c>
      <c r="E20" s="396" t="s">
        <v>52</v>
      </c>
      <c r="F20" s="396" t="s">
        <v>52</v>
      </c>
      <c r="G20" s="396" t="s">
        <v>14</v>
      </c>
      <c r="H20" s="396" t="s">
        <v>347</v>
      </c>
      <c r="I20" s="394">
        <v>9646995</v>
      </c>
      <c r="J20" s="394">
        <f>J21</f>
        <v>8500000</v>
      </c>
      <c r="K20" s="394">
        <f t="shared" ref="K20:O20" si="6">K21</f>
        <v>7000000</v>
      </c>
      <c r="L20" s="394">
        <f t="shared" si="6"/>
        <v>0</v>
      </c>
      <c r="M20" s="394">
        <f t="shared" si="6"/>
        <v>1500000</v>
      </c>
      <c r="N20" s="394">
        <f t="shared" si="6"/>
        <v>0</v>
      </c>
      <c r="O20" s="394">
        <f t="shared" si="6"/>
        <v>0</v>
      </c>
    </row>
    <row r="21" spans="1:15" ht="78">
      <c r="A21" s="347">
        <v>1</v>
      </c>
      <c r="B21" s="401" t="s">
        <v>52</v>
      </c>
      <c r="C21" s="396" t="s">
        <v>52</v>
      </c>
      <c r="D21" s="396" t="s">
        <v>52</v>
      </c>
      <c r="E21" s="403" t="s">
        <v>215</v>
      </c>
      <c r="F21" s="396" t="s">
        <v>217</v>
      </c>
      <c r="G21" s="396" t="s">
        <v>14</v>
      </c>
      <c r="H21" s="396" t="s">
        <v>52</v>
      </c>
      <c r="I21" s="395" t="s">
        <v>52</v>
      </c>
      <c r="J21" s="394">
        <v>8500000</v>
      </c>
      <c r="K21" s="394">
        <v>7000000</v>
      </c>
      <c r="L21" s="394">
        <v>0</v>
      </c>
      <c r="M21" s="394">
        <v>1500000</v>
      </c>
      <c r="N21" s="394">
        <v>0</v>
      </c>
      <c r="O21" s="394">
        <v>0</v>
      </c>
    </row>
    <row r="22" spans="1:15" ht="46.8">
      <c r="A22" s="347">
        <v>0</v>
      </c>
      <c r="B22" s="401" t="s">
        <v>523</v>
      </c>
      <c r="C22" s="396" t="s">
        <v>518</v>
      </c>
      <c r="D22" s="396" t="s">
        <v>519</v>
      </c>
      <c r="E22" s="396" t="s">
        <v>52</v>
      </c>
      <c r="F22" s="396" t="s">
        <v>52</v>
      </c>
      <c r="G22" s="396" t="s">
        <v>14</v>
      </c>
      <c r="H22" s="396" t="s">
        <v>351</v>
      </c>
      <c r="I22" s="394">
        <v>105911356</v>
      </c>
      <c r="J22" s="394">
        <f>J23+J24</f>
        <v>12012400</v>
      </c>
      <c r="K22" s="394">
        <f t="shared" ref="K22:O22" si="7">K23+K24</f>
        <v>11512400</v>
      </c>
      <c r="L22" s="394">
        <f t="shared" si="7"/>
        <v>500000</v>
      </c>
      <c r="M22" s="394">
        <f t="shared" si="7"/>
        <v>0</v>
      </c>
      <c r="N22" s="394">
        <f t="shared" si="7"/>
        <v>0</v>
      </c>
      <c r="O22" s="394">
        <f t="shared" si="7"/>
        <v>0</v>
      </c>
    </row>
    <row r="23" spans="1:15" s="273" customFormat="1" ht="97.65" customHeight="1">
      <c r="A23" s="262">
        <v>1</v>
      </c>
      <c r="B23" s="401" t="s">
        <v>52</v>
      </c>
      <c r="C23" s="396" t="s">
        <v>52</v>
      </c>
      <c r="D23" s="396" t="s">
        <v>52</v>
      </c>
      <c r="E23" s="403" t="s">
        <v>212</v>
      </c>
      <c r="F23" s="396" t="s">
        <v>214</v>
      </c>
      <c r="G23" s="396" t="s">
        <v>14</v>
      </c>
      <c r="H23" s="396" t="s">
        <v>52</v>
      </c>
      <c r="I23" s="395" t="s">
        <v>52</v>
      </c>
      <c r="J23" s="394">
        <f>K23</f>
        <v>11512400</v>
      </c>
      <c r="K23" s="394">
        <v>11512400</v>
      </c>
      <c r="L23" s="394">
        <v>0</v>
      </c>
      <c r="M23" s="394">
        <v>0</v>
      </c>
      <c r="N23" s="394">
        <v>0</v>
      </c>
      <c r="O23" s="394">
        <v>0</v>
      </c>
    </row>
    <row r="24" spans="1:15" s="273" customFormat="1" ht="38.85" customHeight="1">
      <c r="A24" s="262">
        <v>1</v>
      </c>
      <c r="B24" s="401" t="s">
        <v>52</v>
      </c>
      <c r="C24" s="396" t="s">
        <v>52</v>
      </c>
      <c r="D24" s="396" t="s">
        <v>52</v>
      </c>
      <c r="E24" s="403" t="s">
        <v>259</v>
      </c>
      <c r="F24" s="396" t="s">
        <v>355</v>
      </c>
      <c r="G24" s="396" t="s">
        <v>14</v>
      </c>
      <c r="H24" s="396" t="s">
        <v>52</v>
      </c>
      <c r="I24" s="395" t="s">
        <v>52</v>
      </c>
      <c r="J24" s="394">
        <v>500000</v>
      </c>
      <c r="K24" s="394">
        <v>0</v>
      </c>
      <c r="L24" s="394">
        <v>500000</v>
      </c>
      <c r="M24" s="394">
        <v>0</v>
      </c>
      <c r="N24" s="394">
        <v>0</v>
      </c>
      <c r="O24" s="394">
        <v>0</v>
      </c>
    </row>
    <row r="25" spans="1:15" ht="93.6">
      <c r="A25" s="347">
        <v>1</v>
      </c>
      <c r="B25" s="401" t="s">
        <v>524</v>
      </c>
      <c r="C25" s="396" t="s">
        <v>432</v>
      </c>
      <c r="D25" s="396" t="s">
        <v>433</v>
      </c>
      <c r="E25" s="396" t="s">
        <v>52</v>
      </c>
      <c r="F25" s="396" t="s">
        <v>52</v>
      </c>
      <c r="G25" s="396" t="s">
        <v>14</v>
      </c>
      <c r="H25" s="396" t="s">
        <v>434</v>
      </c>
      <c r="I25" s="394">
        <v>36828158</v>
      </c>
      <c r="J25" s="394">
        <f>J26</f>
        <v>1000000</v>
      </c>
      <c r="K25" s="394">
        <f t="shared" ref="K25:O25" si="8">K26</f>
        <v>1000000</v>
      </c>
      <c r="L25" s="394">
        <f t="shared" si="8"/>
        <v>0</v>
      </c>
      <c r="M25" s="394">
        <f t="shared" si="8"/>
        <v>0</v>
      </c>
      <c r="N25" s="394">
        <f t="shared" si="8"/>
        <v>0</v>
      </c>
      <c r="O25" s="394">
        <f t="shared" si="8"/>
        <v>0</v>
      </c>
    </row>
    <row r="26" spans="1:15" ht="93.6">
      <c r="A26" s="347">
        <v>0</v>
      </c>
      <c r="B26" s="401" t="s">
        <v>52</v>
      </c>
      <c r="C26" s="396" t="s">
        <v>52</v>
      </c>
      <c r="D26" s="396" t="s">
        <v>52</v>
      </c>
      <c r="E26" s="403" t="s">
        <v>212</v>
      </c>
      <c r="F26" s="396" t="s">
        <v>214</v>
      </c>
      <c r="G26" s="396" t="s">
        <v>14</v>
      </c>
      <c r="H26" s="396" t="s">
        <v>52</v>
      </c>
      <c r="I26" s="395" t="s">
        <v>52</v>
      </c>
      <c r="J26" s="394">
        <v>1000000</v>
      </c>
      <c r="K26" s="394">
        <v>1000000</v>
      </c>
      <c r="L26" s="394">
        <v>0</v>
      </c>
      <c r="M26" s="394">
        <v>0</v>
      </c>
      <c r="N26" s="394">
        <v>0</v>
      </c>
      <c r="O26" s="394">
        <v>0</v>
      </c>
    </row>
    <row r="27" spans="1:15" s="273" customFormat="1" ht="31.2">
      <c r="A27" s="262">
        <v>1</v>
      </c>
      <c r="B27" s="401" t="s">
        <v>525</v>
      </c>
      <c r="C27" s="396" t="s">
        <v>360</v>
      </c>
      <c r="D27" s="396" t="s">
        <v>361</v>
      </c>
      <c r="E27" s="396" t="s">
        <v>52</v>
      </c>
      <c r="F27" s="396" t="s">
        <v>52</v>
      </c>
      <c r="G27" s="396" t="s">
        <v>14</v>
      </c>
      <c r="H27" s="396" t="s">
        <v>351</v>
      </c>
      <c r="I27" s="394">
        <v>11069106</v>
      </c>
      <c r="J27" s="394">
        <f>J28</f>
        <v>1000000</v>
      </c>
      <c r="K27" s="394">
        <f t="shared" ref="K27:O27" si="9">K28</f>
        <v>1000000</v>
      </c>
      <c r="L27" s="394">
        <f t="shared" si="9"/>
        <v>0</v>
      </c>
      <c r="M27" s="394">
        <f t="shared" si="9"/>
        <v>0</v>
      </c>
      <c r="N27" s="394">
        <f t="shared" si="9"/>
        <v>0</v>
      </c>
      <c r="O27" s="394">
        <f t="shared" si="9"/>
        <v>0</v>
      </c>
    </row>
    <row r="28" spans="1:15" s="317" customFormat="1" ht="93.6">
      <c r="A28" s="347">
        <v>1</v>
      </c>
      <c r="B28" s="401" t="s">
        <v>52</v>
      </c>
      <c r="C28" s="396" t="s">
        <v>52</v>
      </c>
      <c r="D28" s="396" t="s">
        <v>52</v>
      </c>
      <c r="E28" s="403" t="s">
        <v>212</v>
      </c>
      <c r="F28" s="396" t="s">
        <v>214</v>
      </c>
      <c r="G28" s="396" t="s">
        <v>14</v>
      </c>
      <c r="H28" s="396" t="s">
        <v>52</v>
      </c>
      <c r="I28" s="395" t="s">
        <v>52</v>
      </c>
      <c r="J28" s="394">
        <v>1000000</v>
      </c>
      <c r="K28" s="394">
        <v>1000000</v>
      </c>
      <c r="L28" s="394">
        <v>0</v>
      </c>
      <c r="M28" s="394">
        <v>0</v>
      </c>
      <c r="N28" s="394">
        <v>0</v>
      </c>
      <c r="O28" s="394">
        <v>0</v>
      </c>
    </row>
    <row r="29" spans="1:15" s="273" customFormat="1" ht="46.8">
      <c r="A29" s="262">
        <v>0</v>
      </c>
      <c r="B29" s="400">
        <v>2</v>
      </c>
      <c r="C29" s="398" t="s">
        <v>362</v>
      </c>
      <c r="D29" s="398" t="s">
        <v>52</v>
      </c>
      <c r="E29" s="393" t="s">
        <v>52</v>
      </c>
      <c r="F29" s="393" t="s">
        <v>52</v>
      </c>
      <c r="G29" s="393" t="s">
        <v>363</v>
      </c>
      <c r="H29" s="393" t="s">
        <v>52</v>
      </c>
      <c r="I29" s="392" t="s">
        <v>52</v>
      </c>
      <c r="J29" s="391">
        <f>J30</f>
        <v>7000000</v>
      </c>
      <c r="K29" s="391">
        <f t="shared" ref="K29:O30" si="10">K30</f>
        <v>7000000</v>
      </c>
      <c r="L29" s="391">
        <f t="shared" si="10"/>
        <v>0</v>
      </c>
      <c r="M29" s="391">
        <f t="shared" si="10"/>
        <v>0</v>
      </c>
      <c r="N29" s="391">
        <f t="shared" si="10"/>
        <v>0</v>
      </c>
      <c r="O29" s="391">
        <f t="shared" si="10"/>
        <v>0</v>
      </c>
    </row>
    <row r="30" spans="1:15" s="273" customFormat="1" ht="93.6">
      <c r="A30" s="262">
        <v>1</v>
      </c>
      <c r="B30" s="401" t="s">
        <v>364</v>
      </c>
      <c r="C30" s="399" t="s">
        <v>545</v>
      </c>
      <c r="D30" s="399" t="s">
        <v>506</v>
      </c>
      <c r="E30" s="396" t="s">
        <v>52</v>
      </c>
      <c r="F30" s="396" t="s">
        <v>52</v>
      </c>
      <c r="G30" s="396" t="s">
        <v>363</v>
      </c>
      <c r="H30" s="396" t="s">
        <v>532</v>
      </c>
      <c r="I30" s="394">
        <v>37677789</v>
      </c>
      <c r="J30" s="394">
        <f>J31</f>
        <v>7000000</v>
      </c>
      <c r="K30" s="394">
        <f t="shared" si="10"/>
        <v>7000000</v>
      </c>
      <c r="L30" s="394">
        <f t="shared" si="10"/>
        <v>0</v>
      </c>
      <c r="M30" s="394">
        <f t="shared" si="10"/>
        <v>0</v>
      </c>
      <c r="N30" s="394">
        <f t="shared" si="10"/>
        <v>0</v>
      </c>
      <c r="O30" s="394">
        <f t="shared" si="10"/>
        <v>0</v>
      </c>
    </row>
    <row r="31" spans="1:15" ht="78">
      <c r="A31" s="347">
        <v>1</v>
      </c>
      <c r="B31" s="401" t="s">
        <v>52</v>
      </c>
      <c r="C31" s="396" t="s">
        <v>52</v>
      </c>
      <c r="D31" s="396" t="s">
        <v>52</v>
      </c>
      <c r="E31" s="403" t="s">
        <v>177</v>
      </c>
      <c r="F31" s="396" t="s">
        <v>222</v>
      </c>
      <c r="G31" s="396" t="s">
        <v>363</v>
      </c>
      <c r="H31" s="396" t="s">
        <v>52</v>
      </c>
      <c r="I31" s="395" t="s">
        <v>52</v>
      </c>
      <c r="J31" s="394">
        <v>7000000</v>
      </c>
      <c r="K31" s="394">
        <v>7000000</v>
      </c>
      <c r="L31" s="394">
        <v>0</v>
      </c>
      <c r="M31" s="394">
        <v>0</v>
      </c>
      <c r="N31" s="394">
        <v>0</v>
      </c>
      <c r="O31" s="394">
        <v>0</v>
      </c>
    </row>
    <row r="32" spans="1:15" s="273" customFormat="1" ht="46.8">
      <c r="A32" s="262">
        <v>0</v>
      </c>
      <c r="B32" s="400">
        <v>3</v>
      </c>
      <c r="C32" s="393" t="s">
        <v>425</v>
      </c>
      <c r="D32" s="393" t="s">
        <v>52</v>
      </c>
      <c r="E32" s="393" t="s">
        <v>52</v>
      </c>
      <c r="F32" s="393" t="s">
        <v>52</v>
      </c>
      <c r="G32" s="393" t="s">
        <v>363</v>
      </c>
      <c r="H32" s="393" t="s">
        <v>52</v>
      </c>
      <c r="I32" s="392" t="s">
        <v>52</v>
      </c>
      <c r="J32" s="391">
        <f>J33</f>
        <v>5800000</v>
      </c>
      <c r="K32" s="391">
        <f t="shared" ref="K32:O33" si="11">K33</f>
        <v>5800000</v>
      </c>
      <c r="L32" s="391">
        <f t="shared" si="11"/>
        <v>0</v>
      </c>
      <c r="M32" s="391">
        <f t="shared" si="11"/>
        <v>0</v>
      </c>
      <c r="N32" s="391">
        <f t="shared" si="11"/>
        <v>0</v>
      </c>
      <c r="O32" s="391">
        <f t="shared" si="11"/>
        <v>0</v>
      </c>
    </row>
    <row r="33" spans="1:15" s="281" customFormat="1" ht="62.4">
      <c r="A33" s="347"/>
      <c r="B33" s="401" t="s">
        <v>367</v>
      </c>
      <c r="C33" s="396" t="s">
        <v>426</v>
      </c>
      <c r="D33" s="396" t="s">
        <v>427</v>
      </c>
      <c r="E33" s="396" t="s">
        <v>52</v>
      </c>
      <c r="F33" s="396" t="s">
        <v>52</v>
      </c>
      <c r="G33" s="396" t="s">
        <v>363</v>
      </c>
      <c r="H33" s="396" t="s">
        <v>434</v>
      </c>
      <c r="I33" s="394">
        <v>14149000</v>
      </c>
      <c r="J33" s="394">
        <f>J34</f>
        <v>5800000</v>
      </c>
      <c r="K33" s="394">
        <f t="shared" si="11"/>
        <v>5800000</v>
      </c>
      <c r="L33" s="394">
        <f t="shared" si="11"/>
        <v>0</v>
      </c>
      <c r="M33" s="394">
        <f t="shared" si="11"/>
        <v>0</v>
      </c>
      <c r="N33" s="394">
        <f t="shared" si="11"/>
        <v>0</v>
      </c>
      <c r="O33" s="394">
        <f t="shared" si="11"/>
        <v>0</v>
      </c>
    </row>
    <row r="34" spans="1:15" s="281" customFormat="1" ht="78">
      <c r="A34" s="347"/>
      <c r="B34" s="401" t="s">
        <v>52</v>
      </c>
      <c r="C34" s="396" t="s">
        <v>52</v>
      </c>
      <c r="D34" s="396" t="s">
        <v>52</v>
      </c>
      <c r="E34" s="403" t="s">
        <v>436</v>
      </c>
      <c r="F34" s="396" t="s">
        <v>437</v>
      </c>
      <c r="G34" s="396" t="s">
        <v>363</v>
      </c>
      <c r="H34" s="396" t="s">
        <v>52</v>
      </c>
      <c r="I34" s="395" t="s">
        <v>52</v>
      </c>
      <c r="J34" s="394">
        <v>5800000</v>
      </c>
      <c r="K34" s="394">
        <v>5800000</v>
      </c>
      <c r="L34" s="394">
        <v>0</v>
      </c>
      <c r="M34" s="394">
        <v>0</v>
      </c>
      <c r="N34" s="394">
        <v>0</v>
      </c>
      <c r="O34" s="394">
        <v>0</v>
      </c>
    </row>
    <row r="35" spans="1:15" s="273" customFormat="1" ht="46.8">
      <c r="A35" s="262"/>
      <c r="B35" s="400">
        <v>4</v>
      </c>
      <c r="C35" s="393" t="s">
        <v>366</v>
      </c>
      <c r="D35" s="393" t="s">
        <v>52</v>
      </c>
      <c r="E35" s="393" t="s">
        <v>52</v>
      </c>
      <c r="F35" s="393" t="s">
        <v>52</v>
      </c>
      <c r="G35" s="393" t="s">
        <v>363</v>
      </c>
      <c r="H35" s="393" t="s">
        <v>52</v>
      </c>
      <c r="I35" s="392" t="s">
        <v>52</v>
      </c>
      <c r="J35" s="391">
        <f>J36+J38+J41+J43+J45+J48</f>
        <v>28066847.300000001</v>
      </c>
      <c r="K35" s="391">
        <f t="shared" ref="K35:O35" si="12">K36+K38+K41+K43+K45+K48</f>
        <v>5121654</v>
      </c>
      <c r="L35" s="391">
        <f t="shared" si="12"/>
        <v>5033400</v>
      </c>
      <c r="M35" s="391">
        <f t="shared" si="12"/>
        <v>0</v>
      </c>
      <c r="N35" s="391">
        <f t="shared" si="12"/>
        <v>17911793.300000001</v>
      </c>
      <c r="O35" s="391">
        <f t="shared" si="12"/>
        <v>0</v>
      </c>
    </row>
    <row r="36" spans="1:15" s="320" customFormat="1" ht="109.2">
      <c r="A36" s="347">
        <v>1</v>
      </c>
      <c r="B36" s="401" t="s">
        <v>371</v>
      </c>
      <c r="C36" s="396" t="s">
        <v>526</v>
      </c>
      <c r="D36" s="396" t="s">
        <v>368</v>
      </c>
      <c r="E36" s="396" t="s">
        <v>52</v>
      </c>
      <c r="F36" s="396" t="s">
        <v>52</v>
      </c>
      <c r="G36" s="396" t="s">
        <v>363</v>
      </c>
      <c r="H36" s="396" t="s">
        <v>347</v>
      </c>
      <c r="I36" s="394">
        <v>63715138</v>
      </c>
      <c r="J36" s="394">
        <f>J37</f>
        <v>17911793.300000001</v>
      </c>
      <c r="K36" s="394">
        <f t="shared" ref="K36:O36" si="13">K37</f>
        <v>0</v>
      </c>
      <c r="L36" s="394">
        <f t="shared" si="13"/>
        <v>0</v>
      </c>
      <c r="M36" s="394">
        <f t="shared" si="13"/>
        <v>0</v>
      </c>
      <c r="N36" s="394">
        <f t="shared" si="13"/>
        <v>17911793.300000001</v>
      </c>
      <c r="O36" s="394">
        <f t="shared" si="13"/>
        <v>0</v>
      </c>
    </row>
    <row r="37" spans="1:15" s="320" customFormat="1" ht="78">
      <c r="A37" s="347">
        <v>0</v>
      </c>
      <c r="B37" s="401" t="s">
        <v>52</v>
      </c>
      <c r="C37" s="396" t="s">
        <v>52</v>
      </c>
      <c r="D37" s="396" t="s">
        <v>52</v>
      </c>
      <c r="E37" s="403" t="s">
        <v>236</v>
      </c>
      <c r="F37" s="396" t="s">
        <v>234</v>
      </c>
      <c r="G37" s="396" t="s">
        <v>363</v>
      </c>
      <c r="H37" s="396" t="s">
        <v>52</v>
      </c>
      <c r="I37" s="395" t="s">
        <v>52</v>
      </c>
      <c r="J37" s="394">
        <v>17911793.300000001</v>
      </c>
      <c r="K37" s="394">
        <v>0</v>
      </c>
      <c r="L37" s="394">
        <v>0</v>
      </c>
      <c r="M37" s="394">
        <v>0</v>
      </c>
      <c r="N37" s="394">
        <v>17911793.300000001</v>
      </c>
      <c r="O37" s="394">
        <v>0</v>
      </c>
    </row>
    <row r="38" spans="1:15" s="273" customFormat="1" ht="53.85" customHeight="1">
      <c r="A38" s="262">
        <v>1</v>
      </c>
      <c r="B38" s="401" t="s">
        <v>374</v>
      </c>
      <c r="C38" s="396" t="s">
        <v>520</v>
      </c>
      <c r="D38" s="396" t="s">
        <v>521</v>
      </c>
      <c r="E38" s="396" t="s">
        <v>52</v>
      </c>
      <c r="F38" s="396" t="s">
        <v>52</v>
      </c>
      <c r="G38" s="396" t="s">
        <v>363</v>
      </c>
      <c r="H38" s="396">
        <v>2026</v>
      </c>
      <c r="I38" s="394">
        <v>5000000</v>
      </c>
      <c r="J38" s="394">
        <f>J39+J40</f>
        <v>5000000</v>
      </c>
      <c r="K38" s="394">
        <f t="shared" ref="K38:O38" si="14">K39+K40</f>
        <v>500000</v>
      </c>
      <c r="L38" s="394">
        <f t="shared" si="14"/>
        <v>4500000</v>
      </c>
      <c r="M38" s="394">
        <f t="shared" si="14"/>
        <v>0</v>
      </c>
      <c r="N38" s="394">
        <f t="shared" si="14"/>
        <v>0</v>
      </c>
      <c r="O38" s="394">
        <f t="shared" si="14"/>
        <v>0</v>
      </c>
    </row>
    <row r="39" spans="1:15" ht="124.05" customHeight="1">
      <c r="A39" s="347">
        <v>1</v>
      </c>
      <c r="B39" s="401" t="s">
        <v>52</v>
      </c>
      <c r="C39" s="396" t="s">
        <v>52</v>
      </c>
      <c r="D39" s="396" t="s">
        <v>52</v>
      </c>
      <c r="E39" s="403" t="s">
        <v>461</v>
      </c>
      <c r="F39" s="396" t="s">
        <v>462</v>
      </c>
      <c r="G39" s="396" t="s">
        <v>363</v>
      </c>
      <c r="H39" s="396" t="s">
        <v>52</v>
      </c>
      <c r="I39" s="395" t="s">
        <v>52</v>
      </c>
      <c r="J39" s="394">
        <v>500000</v>
      </c>
      <c r="K39" s="394">
        <v>500000</v>
      </c>
      <c r="L39" s="394">
        <v>0</v>
      </c>
      <c r="M39" s="394">
        <v>0</v>
      </c>
      <c r="N39" s="394">
        <v>0</v>
      </c>
      <c r="O39" s="394">
        <v>0</v>
      </c>
    </row>
    <row r="40" spans="1:15" ht="112.05" customHeight="1">
      <c r="A40" s="347">
        <v>0</v>
      </c>
      <c r="B40" s="401" t="s">
        <v>52</v>
      </c>
      <c r="C40" s="396" t="s">
        <v>52</v>
      </c>
      <c r="D40" s="396" t="s">
        <v>52</v>
      </c>
      <c r="E40" s="403" t="s">
        <v>460</v>
      </c>
      <c r="F40" s="396" t="s">
        <v>459</v>
      </c>
      <c r="G40" s="396" t="s">
        <v>363</v>
      </c>
      <c r="H40" s="396" t="s">
        <v>52</v>
      </c>
      <c r="I40" s="395" t="s">
        <v>52</v>
      </c>
      <c r="J40" s="394">
        <v>4500000</v>
      </c>
      <c r="K40" s="394">
        <v>0</v>
      </c>
      <c r="L40" s="394">
        <v>4500000</v>
      </c>
      <c r="M40" s="394">
        <v>0</v>
      </c>
      <c r="N40" s="394">
        <v>0</v>
      </c>
      <c r="O40" s="394">
        <v>0</v>
      </c>
    </row>
    <row r="41" spans="1:15" ht="140.4">
      <c r="A41" s="347">
        <v>1</v>
      </c>
      <c r="B41" s="401" t="s">
        <v>428</v>
      </c>
      <c r="C41" s="396" t="s">
        <v>527</v>
      </c>
      <c r="D41" s="396" t="s">
        <v>517</v>
      </c>
      <c r="E41" s="396" t="s">
        <v>52</v>
      </c>
      <c r="F41" s="396" t="s">
        <v>52</v>
      </c>
      <c r="G41" s="396" t="s">
        <v>363</v>
      </c>
      <c r="H41" s="396">
        <v>2026</v>
      </c>
      <c r="I41" s="394">
        <v>2093054</v>
      </c>
      <c r="J41" s="394">
        <f>J42</f>
        <v>2093054</v>
      </c>
      <c r="K41" s="394">
        <f t="shared" ref="K41:O41" si="15">K42</f>
        <v>2093054</v>
      </c>
      <c r="L41" s="394">
        <f t="shared" si="15"/>
        <v>0</v>
      </c>
      <c r="M41" s="394">
        <f t="shared" si="15"/>
        <v>0</v>
      </c>
      <c r="N41" s="394">
        <f t="shared" si="15"/>
        <v>0</v>
      </c>
      <c r="O41" s="394">
        <f t="shared" si="15"/>
        <v>0</v>
      </c>
    </row>
    <row r="42" spans="1:15" ht="78">
      <c r="A42" s="347">
        <v>0</v>
      </c>
      <c r="B42" s="401" t="s">
        <v>52</v>
      </c>
      <c r="C42" s="396" t="s">
        <v>52</v>
      </c>
      <c r="D42" s="396" t="s">
        <v>52</v>
      </c>
      <c r="E42" s="403" t="s">
        <v>236</v>
      </c>
      <c r="F42" s="396" t="s">
        <v>234</v>
      </c>
      <c r="G42" s="396" t="s">
        <v>363</v>
      </c>
      <c r="H42" s="396" t="s">
        <v>52</v>
      </c>
      <c r="I42" s="395" t="s">
        <v>52</v>
      </c>
      <c r="J42" s="394">
        <v>2093054</v>
      </c>
      <c r="K42" s="394">
        <v>2093054</v>
      </c>
      <c r="L42" s="394">
        <v>0</v>
      </c>
      <c r="M42" s="394">
        <v>0</v>
      </c>
      <c r="N42" s="394">
        <v>0</v>
      </c>
      <c r="O42" s="394">
        <v>0</v>
      </c>
    </row>
    <row r="43" spans="1:15" s="273" customFormat="1" ht="109.2">
      <c r="A43" s="262">
        <v>1</v>
      </c>
      <c r="B43" s="401" t="s">
        <v>528</v>
      </c>
      <c r="C43" s="396" t="s">
        <v>504</v>
      </c>
      <c r="D43" s="396" t="s">
        <v>503</v>
      </c>
      <c r="E43" s="396" t="s">
        <v>52</v>
      </c>
      <c r="F43" s="396" t="s">
        <v>52</v>
      </c>
      <c r="G43" s="396" t="s">
        <v>363</v>
      </c>
      <c r="H43" s="396">
        <v>2026</v>
      </c>
      <c r="I43" s="394">
        <v>1875000</v>
      </c>
      <c r="J43" s="394">
        <f>J44</f>
        <v>2000000</v>
      </c>
      <c r="K43" s="394">
        <f t="shared" ref="K43:O43" si="16">K44</f>
        <v>2000000</v>
      </c>
      <c r="L43" s="394">
        <f t="shared" si="16"/>
        <v>0</v>
      </c>
      <c r="M43" s="394">
        <f t="shared" si="16"/>
        <v>0</v>
      </c>
      <c r="N43" s="394">
        <f t="shared" si="16"/>
        <v>0</v>
      </c>
      <c r="O43" s="394">
        <f t="shared" si="16"/>
        <v>0</v>
      </c>
    </row>
    <row r="44" spans="1:15" s="390" customFormat="1" ht="78">
      <c r="A44" s="347">
        <v>1</v>
      </c>
      <c r="B44" s="401" t="s">
        <v>52</v>
      </c>
      <c r="C44" s="396" t="s">
        <v>52</v>
      </c>
      <c r="D44" s="396" t="s">
        <v>52</v>
      </c>
      <c r="E44" s="403" t="s">
        <v>236</v>
      </c>
      <c r="F44" s="396" t="s">
        <v>234</v>
      </c>
      <c r="G44" s="396" t="s">
        <v>363</v>
      </c>
      <c r="H44" s="396" t="s">
        <v>52</v>
      </c>
      <c r="I44" s="395" t="s">
        <v>52</v>
      </c>
      <c r="J44" s="394">
        <v>2000000</v>
      </c>
      <c r="K44" s="394">
        <v>2000000</v>
      </c>
      <c r="L44" s="394">
        <v>0</v>
      </c>
      <c r="M44" s="394">
        <v>0</v>
      </c>
      <c r="N44" s="394">
        <v>0</v>
      </c>
      <c r="O44" s="394">
        <v>0</v>
      </c>
    </row>
    <row r="45" spans="1:15" s="390" customFormat="1" ht="46.8">
      <c r="A45" s="347">
        <v>0</v>
      </c>
      <c r="B45" s="401" t="s">
        <v>529</v>
      </c>
      <c r="C45" s="396" t="s">
        <v>420</v>
      </c>
      <c r="D45" s="396" t="s">
        <v>421</v>
      </c>
      <c r="E45" s="396" t="s">
        <v>52</v>
      </c>
      <c r="F45" s="396" t="s">
        <v>52</v>
      </c>
      <c r="G45" s="396" t="s">
        <v>363</v>
      </c>
      <c r="H45" s="396">
        <v>2026</v>
      </c>
      <c r="I45" s="394">
        <v>762000</v>
      </c>
      <c r="J45" s="394">
        <f>J46+J47</f>
        <v>762000</v>
      </c>
      <c r="K45" s="394">
        <f t="shared" ref="K45:O45" si="17">K46+K47</f>
        <v>228600</v>
      </c>
      <c r="L45" s="394">
        <f t="shared" si="17"/>
        <v>533400</v>
      </c>
      <c r="M45" s="394">
        <f t="shared" si="17"/>
        <v>0</v>
      </c>
      <c r="N45" s="394">
        <f t="shared" si="17"/>
        <v>0</v>
      </c>
      <c r="O45" s="394">
        <f t="shared" si="17"/>
        <v>0</v>
      </c>
    </row>
    <row r="46" spans="1:15" s="273" customFormat="1" ht="124.8">
      <c r="A46" s="262">
        <v>1</v>
      </c>
      <c r="B46" s="401" t="s">
        <v>52</v>
      </c>
      <c r="C46" s="396" t="s">
        <v>52</v>
      </c>
      <c r="D46" s="396" t="s">
        <v>52</v>
      </c>
      <c r="E46" s="403" t="s">
        <v>403</v>
      </c>
      <c r="F46" s="396" t="s">
        <v>423</v>
      </c>
      <c r="G46" s="396" t="s">
        <v>363</v>
      </c>
      <c r="H46" s="396" t="s">
        <v>52</v>
      </c>
      <c r="I46" s="395" t="s">
        <v>52</v>
      </c>
      <c r="J46" s="394">
        <v>228600</v>
      </c>
      <c r="K46" s="394">
        <v>228600</v>
      </c>
      <c r="L46" s="394">
        <v>0</v>
      </c>
      <c r="M46" s="394">
        <v>0</v>
      </c>
      <c r="N46" s="394">
        <v>0</v>
      </c>
      <c r="O46" s="394">
        <v>0</v>
      </c>
    </row>
    <row r="47" spans="1:15" s="390" customFormat="1" ht="124.8">
      <c r="A47" s="347">
        <v>1</v>
      </c>
      <c r="B47" s="401" t="s">
        <v>52</v>
      </c>
      <c r="C47" s="396" t="s">
        <v>52</v>
      </c>
      <c r="D47" s="396" t="s">
        <v>52</v>
      </c>
      <c r="E47" s="403" t="s">
        <v>418</v>
      </c>
      <c r="F47" s="396" t="s">
        <v>424</v>
      </c>
      <c r="G47" s="396" t="s">
        <v>363</v>
      </c>
      <c r="H47" s="396" t="s">
        <v>52</v>
      </c>
      <c r="I47" s="395" t="s">
        <v>52</v>
      </c>
      <c r="J47" s="394">
        <v>533400</v>
      </c>
      <c r="K47" s="394">
        <v>0</v>
      </c>
      <c r="L47" s="394">
        <v>533400</v>
      </c>
      <c r="M47" s="394">
        <v>0</v>
      </c>
      <c r="N47" s="394">
        <v>0</v>
      </c>
      <c r="O47" s="394">
        <v>0</v>
      </c>
    </row>
    <row r="48" spans="1:15" s="390" customFormat="1" ht="109.2">
      <c r="A48" s="347">
        <v>0</v>
      </c>
      <c r="B48" s="401" t="s">
        <v>530</v>
      </c>
      <c r="C48" s="396" t="s">
        <v>507</v>
      </c>
      <c r="D48" s="396" t="s">
        <v>508</v>
      </c>
      <c r="E48" s="396" t="s">
        <v>52</v>
      </c>
      <c r="F48" s="396" t="s">
        <v>52</v>
      </c>
      <c r="G48" s="396" t="s">
        <v>363</v>
      </c>
      <c r="H48" s="396">
        <v>2026</v>
      </c>
      <c r="I48" s="394">
        <v>2000000</v>
      </c>
      <c r="J48" s="394">
        <f>J49</f>
        <v>300000</v>
      </c>
      <c r="K48" s="394">
        <f t="shared" ref="K48:O48" si="18">K49</f>
        <v>300000</v>
      </c>
      <c r="L48" s="394">
        <f t="shared" si="18"/>
        <v>0</v>
      </c>
      <c r="M48" s="394">
        <f t="shared" si="18"/>
        <v>0</v>
      </c>
      <c r="N48" s="394">
        <f t="shared" si="18"/>
        <v>0</v>
      </c>
      <c r="O48" s="394">
        <f t="shared" si="18"/>
        <v>0</v>
      </c>
    </row>
    <row r="49" spans="1:15" s="390" customFormat="1" ht="78">
      <c r="A49" s="347"/>
      <c r="B49" s="401" t="s">
        <v>52</v>
      </c>
      <c r="C49" s="396" t="s">
        <v>52</v>
      </c>
      <c r="D49" s="396" t="s">
        <v>52</v>
      </c>
      <c r="E49" s="403" t="s">
        <v>236</v>
      </c>
      <c r="F49" s="396" t="s">
        <v>234</v>
      </c>
      <c r="G49" s="396" t="s">
        <v>363</v>
      </c>
      <c r="H49" s="396" t="s">
        <v>52</v>
      </c>
      <c r="I49" s="395" t="s">
        <v>52</v>
      </c>
      <c r="J49" s="394">
        <v>300000</v>
      </c>
      <c r="K49" s="394">
        <v>300000</v>
      </c>
      <c r="L49" s="394">
        <v>0</v>
      </c>
      <c r="M49" s="394">
        <v>0</v>
      </c>
      <c r="N49" s="394">
        <v>0</v>
      </c>
      <c r="O49" s="394">
        <v>0</v>
      </c>
    </row>
    <row r="50" spans="1:15" s="273" customFormat="1" ht="62.4">
      <c r="A50" s="262"/>
      <c r="B50" s="400">
        <v>5</v>
      </c>
      <c r="C50" s="393" t="s">
        <v>369</v>
      </c>
      <c r="D50" s="393" t="s">
        <v>52</v>
      </c>
      <c r="E50" s="393" t="s">
        <v>52</v>
      </c>
      <c r="F50" s="393" t="s">
        <v>52</v>
      </c>
      <c r="G50" s="393" t="s">
        <v>370</v>
      </c>
      <c r="H50" s="393" t="s">
        <v>52</v>
      </c>
      <c r="I50" s="392" t="s">
        <v>52</v>
      </c>
      <c r="J50" s="391">
        <f>J51+J53</f>
        <v>5600000</v>
      </c>
      <c r="K50" s="391">
        <f t="shared" ref="K50:O50" si="19">K51+K53</f>
        <v>5600000</v>
      </c>
      <c r="L50" s="391">
        <f t="shared" si="19"/>
        <v>0</v>
      </c>
      <c r="M50" s="391">
        <f t="shared" si="19"/>
        <v>0</v>
      </c>
      <c r="N50" s="391">
        <f t="shared" si="19"/>
        <v>0</v>
      </c>
      <c r="O50" s="391">
        <f t="shared" si="19"/>
        <v>0</v>
      </c>
    </row>
    <row r="51" spans="1:15" s="390" customFormat="1" ht="62.4">
      <c r="A51" s="347"/>
      <c r="B51" s="401" t="s">
        <v>429</v>
      </c>
      <c r="C51" s="396" t="s">
        <v>531</v>
      </c>
      <c r="D51" s="396" t="s">
        <v>372</v>
      </c>
      <c r="E51" s="396" t="s">
        <v>52</v>
      </c>
      <c r="F51" s="396" t="s">
        <v>52</v>
      </c>
      <c r="G51" s="396" t="s">
        <v>370</v>
      </c>
      <c r="H51" s="396" t="s">
        <v>373</v>
      </c>
      <c r="I51" s="394">
        <v>16216329</v>
      </c>
      <c r="J51" s="394">
        <f>J52</f>
        <v>5100000</v>
      </c>
      <c r="K51" s="394">
        <f t="shared" ref="K51:O51" si="20">K52</f>
        <v>5100000</v>
      </c>
      <c r="L51" s="394">
        <f t="shared" si="20"/>
        <v>0</v>
      </c>
      <c r="M51" s="394">
        <f t="shared" si="20"/>
        <v>0</v>
      </c>
      <c r="N51" s="394">
        <f t="shared" si="20"/>
        <v>0</v>
      </c>
      <c r="O51" s="394">
        <f t="shared" si="20"/>
        <v>0</v>
      </c>
    </row>
    <row r="52" spans="1:15" s="390" customFormat="1" ht="78">
      <c r="A52" s="347">
        <v>1</v>
      </c>
      <c r="B52" s="401" t="s">
        <v>52</v>
      </c>
      <c r="C52" s="396" t="s">
        <v>52</v>
      </c>
      <c r="D52" s="396" t="s">
        <v>52</v>
      </c>
      <c r="E52" s="403" t="s">
        <v>184</v>
      </c>
      <c r="F52" s="396" t="s">
        <v>224</v>
      </c>
      <c r="G52" s="396" t="s">
        <v>370</v>
      </c>
      <c r="H52" s="396" t="s">
        <v>52</v>
      </c>
      <c r="I52" s="395" t="s">
        <v>52</v>
      </c>
      <c r="J52" s="394">
        <v>5100000</v>
      </c>
      <c r="K52" s="394">
        <v>5100000</v>
      </c>
      <c r="L52" s="394">
        <v>0</v>
      </c>
      <c r="M52" s="394">
        <v>0</v>
      </c>
      <c r="N52" s="394">
        <v>0</v>
      </c>
      <c r="O52" s="394">
        <v>0</v>
      </c>
    </row>
    <row r="53" spans="1:15" s="390" customFormat="1" ht="78">
      <c r="A53" s="347">
        <v>0</v>
      </c>
      <c r="B53" s="401" t="s">
        <v>430</v>
      </c>
      <c r="C53" s="396" t="s">
        <v>443</v>
      </c>
      <c r="D53" s="396" t="s">
        <v>442</v>
      </c>
      <c r="E53" s="396" t="s">
        <v>52</v>
      </c>
      <c r="F53" s="396" t="s">
        <v>52</v>
      </c>
      <c r="G53" s="396" t="s">
        <v>370</v>
      </c>
      <c r="H53" s="396" t="s">
        <v>375</v>
      </c>
      <c r="I53" s="394">
        <v>16555539</v>
      </c>
      <c r="J53" s="394">
        <f>J54</f>
        <v>500000</v>
      </c>
      <c r="K53" s="394">
        <f t="shared" ref="K53:O53" si="21">K54</f>
        <v>500000</v>
      </c>
      <c r="L53" s="394">
        <f t="shared" si="21"/>
        <v>0</v>
      </c>
      <c r="M53" s="394">
        <f t="shared" si="21"/>
        <v>0</v>
      </c>
      <c r="N53" s="394">
        <f t="shared" si="21"/>
        <v>0</v>
      </c>
      <c r="O53" s="394">
        <f t="shared" si="21"/>
        <v>0</v>
      </c>
    </row>
    <row r="54" spans="1:15" s="273" customFormat="1" ht="78">
      <c r="A54" s="262">
        <v>1</v>
      </c>
      <c r="B54" s="401" t="s">
        <v>52</v>
      </c>
      <c r="C54" s="396" t="s">
        <v>52</v>
      </c>
      <c r="D54" s="396" t="s">
        <v>52</v>
      </c>
      <c r="E54" s="403" t="s">
        <v>184</v>
      </c>
      <c r="F54" s="396" t="s">
        <v>224</v>
      </c>
      <c r="G54" s="396" t="s">
        <v>370</v>
      </c>
      <c r="H54" s="396" t="s">
        <v>52</v>
      </c>
      <c r="I54" s="395" t="s">
        <v>52</v>
      </c>
      <c r="J54" s="394">
        <v>500000</v>
      </c>
      <c r="K54" s="394">
        <v>500000</v>
      </c>
      <c r="L54" s="394">
        <v>0</v>
      </c>
      <c r="M54" s="394">
        <v>0</v>
      </c>
      <c r="N54" s="394">
        <v>0</v>
      </c>
      <c r="O54" s="394">
        <v>0</v>
      </c>
    </row>
    <row r="55" spans="1:15" s="273" customFormat="1" ht="15.6">
      <c r="A55" s="262">
        <v>1</v>
      </c>
      <c r="B55" s="400" t="s">
        <v>52</v>
      </c>
      <c r="C55" s="393" t="s">
        <v>52</v>
      </c>
      <c r="D55" s="393" t="s">
        <v>52</v>
      </c>
      <c r="E55" s="393" t="s">
        <v>52</v>
      </c>
      <c r="F55" s="393" t="s">
        <v>52</v>
      </c>
      <c r="G55" s="393" t="s">
        <v>52</v>
      </c>
      <c r="H55" s="393" t="s">
        <v>52</v>
      </c>
      <c r="I55" s="392" t="s">
        <v>53</v>
      </c>
      <c r="J55" s="391">
        <f>J9+J29+J32+J35+J50</f>
        <v>88264109.299999997</v>
      </c>
      <c r="K55" s="391">
        <f t="shared" ref="K55:O55" si="22">K9+K29+K32+K35+K50</f>
        <v>53034054</v>
      </c>
      <c r="L55" s="391">
        <f t="shared" si="22"/>
        <v>5533400</v>
      </c>
      <c r="M55" s="391">
        <f t="shared" si="22"/>
        <v>1500000</v>
      </c>
      <c r="N55" s="391">
        <f t="shared" si="22"/>
        <v>28196655.300000001</v>
      </c>
      <c r="O55" s="391">
        <f t="shared" si="22"/>
        <v>0</v>
      </c>
    </row>
    <row r="58" spans="1:15" s="271" customFormat="1" ht="30" customHeight="1">
      <c r="A58" s="560" t="s">
        <v>376</v>
      </c>
      <c r="B58" s="560"/>
      <c r="C58" s="560"/>
      <c r="D58" s="560"/>
      <c r="E58" s="561" t="s">
        <v>377</v>
      </c>
      <c r="F58" s="561"/>
      <c r="G58" s="561"/>
      <c r="H58" s="561"/>
      <c r="I58" s="561"/>
      <c r="J58" s="274"/>
    </row>
  </sheetData>
  <mergeCells count="16">
    <mergeCell ref="A58:D58"/>
    <mergeCell ref="E58:I58"/>
    <mergeCell ref="L1:O1"/>
    <mergeCell ref="B2:O2"/>
    <mergeCell ref="B3:O3"/>
    <mergeCell ref="B4:O4"/>
    <mergeCell ref="B6:B7"/>
    <mergeCell ref="C6:C7"/>
    <mergeCell ref="D6:D7"/>
    <mergeCell ref="E6:E7"/>
    <mergeCell ref="F6:F7"/>
    <mergeCell ref="G6:G7"/>
    <mergeCell ref="H6:H7"/>
    <mergeCell ref="I6:I7"/>
    <mergeCell ref="J6:J7"/>
    <mergeCell ref="K6:O6"/>
  </mergeCells>
  <pageMargins left="0.23622047244094491" right="0.23622047244094491" top="0.74803149606299213" bottom="0.15748031496062992" header="0.31496062992125984" footer="0.31496062992125984"/>
  <pageSetup paperSize="9" scale="62" fitToHeight="0"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view="pageBreakPreview" topLeftCell="B34" zoomScale="60" zoomScaleNormal="100" workbookViewId="0">
      <selection activeCell="E39" sqref="E39"/>
    </sheetView>
  </sheetViews>
  <sheetFormatPr defaultRowHeight="13.2"/>
  <cols>
    <col min="1" max="1" width="0" style="402" hidden="1" customWidth="1"/>
    <col min="2" max="2" width="4.33203125" style="324" customWidth="1"/>
    <col min="3" max="3" width="45.77734375" style="279" customWidth="1"/>
    <col min="4" max="4" width="10.21875" style="278" customWidth="1"/>
    <col min="5" max="5" width="9" style="278" customWidth="1"/>
    <col min="6" max="6" width="31.109375" style="279" customWidth="1"/>
    <col min="7" max="7" width="25" style="279" customWidth="1"/>
    <col min="8" max="8" width="11.6640625" style="278" customWidth="1"/>
    <col min="9" max="9" width="15" style="280" customWidth="1"/>
    <col min="10" max="10" width="14.109375" style="280" customWidth="1"/>
    <col min="11" max="11" width="15.6640625" style="280" customWidth="1"/>
    <col min="12" max="12" width="12.44140625" style="280" customWidth="1"/>
    <col min="13" max="13" width="12.77734375" style="280" customWidth="1"/>
    <col min="14" max="14" width="15.77734375" style="280" customWidth="1"/>
    <col min="15" max="15" width="13.109375" style="280" customWidth="1"/>
    <col min="16" max="257" width="9" style="402"/>
    <col min="258" max="258" width="5.6640625" style="402" customWidth="1"/>
    <col min="259" max="259" width="19.33203125" style="402" customWidth="1"/>
    <col min="260" max="261" width="10.21875" style="402" customWidth="1"/>
    <col min="262" max="263" width="19.33203125" style="402" customWidth="1"/>
    <col min="264" max="264" width="13.109375" style="402" customWidth="1"/>
    <col min="265" max="271" width="13.88671875" style="402" customWidth="1"/>
    <col min="272" max="513" width="9" style="402"/>
    <col min="514" max="514" width="5.6640625" style="402" customWidth="1"/>
    <col min="515" max="515" width="19.33203125" style="402" customWidth="1"/>
    <col min="516" max="517" width="10.21875" style="402" customWidth="1"/>
    <col min="518" max="519" width="19.33203125" style="402" customWidth="1"/>
    <col min="520" max="520" width="13.109375" style="402" customWidth="1"/>
    <col min="521" max="527" width="13.88671875" style="402" customWidth="1"/>
    <col min="528" max="769" width="9" style="402"/>
    <col min="770" max="770" width="5.6640625" style="402" customWidth="1"/>
    <col min="771" max="771" width="19.33203125" style="402" customWidth="1"/>
    <col min="772" max="773" width="10.21875" style="402" customWidth="1"/>
    <col min="774" max="775" width="19.33203125" style="402" customWidth="1"/>
    <col min="776" max="776" width="13.109375" style="402" customWidth="1"/>
    <col min="777" max="783" width="13.88671875" style="402" customWidth="1"/>
    <col min="784" max="1025" width="9" style="402"/>
    <col min="1026" max="1026" width="5.6640625" style="402" customWidth="1"/>
    <col min="1027" max="1027" width="19.33203125" style="402" customWidth="1"/>
    <col min="1028" max="1029" width="10.21875" style="402" customWidth="1"/>
    <col min="1030" max="1031" width="19.33203125" style="402" customWidth="1"/>
    <col min="1032" max="1032" width="13.109375" style="402" customWidth="1"/>
    <col min="1033" max="1039" width="13.88671875" style="402" customWidth="1"/>
    <col min="1040" max="1281" width="9" style="402"/>
    <col min="1282" max="1282" width="5.6640625" style="402" customWidth="1"/>
    <col min="1283" max="1283" width="19.33203125" style="402" customWidth="1"/>
    <col min="1284" max="1285" width="10.21875" style="402" customWidth="1"/>
    <col min="1286" max="1287" width="19.33203125" style="402" customWidth="1"/>
    <col min="1288" max="1288" width="13.109375" style="402" customWidth="1"/>
    <col min="1289" max="1295" width="13.88671875" style="402" customWidth="1"/>
    <col min="1296" max="1537" width="9" style="402"/>
    <col min="1538" max="1538" width="5.6640625" style="402" customWidth="1"/>
    <col min="1539" max="1539" width="19.33203125" style="402" customWidth="1"/>
    <col min="1540" max="1541" width="10.21875" style="402" customWidth="1"/>
    <col min="1542" max="1543" width="19.33203125" style="402" customWidth="1"/>
    <col min="1544" max="1544" width="13.109375" style="402" customWidth="1"/>
    <col min="1545" max="1551" width="13.88671875" style="402" customWidth="1"/>
    <col min="1552" max="1793" width="9" style="402"/>
    <col min="1794" max="1794" width="5.6640625" style="402" customWidth="1"/>
    <col min="1795" max="1795" width="19.33203125" style="402" customWidth="1"/>
    <col min="1796" max="1797" width="10.21875" style="402" customWidth="1"/>
    <col min="1798" max="1799" width="19.33203125" style="402" customWidth="1"/>
    <col min="1800" max="1800" width="13.109375" style="402" customWidth="1"/>
    <col min="1801" max="1807" width="13.88671875" style="402" customWidth="1"/>
    <col min="1808" max="2049" width="9" style="402"/>
    <col min="2050" max="2050" width="5.6640625" style="402" customWidth="1"/>
    <col min="2051" max="2051" width="19.33203125" style="402" customWidth="1"/>
    <col min="2052" max="2053" width="10.21875" style="402" customWidth="1"/>
    <col min="2054" max="2055" width="19.33203125" style="402" customWidth="1"/>
    <col min="2056" max="2056" width="13.109375" style="402" customWidth="1"/>
    <col min="2057" max="2063" width="13.88671875" style="402" customWidth="1"/>
    <col min="2064" max="2305" width="9" style="402"/>
    <col min="2306" max="2306" width="5.6640625" style="402" customWidth="1"/>
    <col min="2307" max="2307" width="19.33203125" style="402" customWidth="1"/>
    <col min="2308" max="2309" width="10.21875" style="402" customWidth="1"/>
    <col min="2310" max="2311" width="19.33203125" style="402" customWidth="1"/>
    <col min="2312" max="2312" width="13.109375" style="402" customWidth="1"/>
    <col min="2313" max="2319" width="13.88671875" style="402" customWidth="1"/>
    <col min="2320" max="2561" width="9" style="402"/>
    <col min="2562" max="2562" width="5.6640625" style="402" customWidth="1"/>
    <col min="2563" max="2563" width="19.33203125" style="402" customWidth="1"/>
    <col min="2564" max="2565" width="10.21875" style="402" customWidth="1"/>
    <col min="2566" max="2567" width="19.33203125" style="402" customWidth="1"/>
    <col min="2568" max="2568" width="13.109375" style="402" customWidth="1"/>
    <col min="2569" max="2575" width="13.88671875" style="402" customWidth="1"/>
    <col min="2576" max="2817" width="9" style="402"/>
    <col min="2818" max="2818" width="5.6640625" style="402" customWidth="1"/>
    <col min="2819" max="2819" width="19.33203125" style="402" customWidth="1"/>
    <col min="2820" max="2821" width="10.21875" style="402" customWidth="1"/>
    <col min="2822" max="2823" width="19.33203125" style="402" customWidth="1"/>
    <col min="2824" max="2824" width="13.109375" style="402" customWidth="1"/>
    <col min="2825" max="2831" width="13.88671875" style="402" customWidth="1"/>
    <col min="2832" max="3073" width="9" style="402"/>
    <col min="3074" max="3074" width="5.6640625" style="402" customWidth="1"/>
    <col min="3075" max="3075" width="19.33203125" style="402" customWidth="1"/>
    <col min="3076" max="3077" width="10.21875" style="402" customWidth="1"/>
    <col min="3078" max="3079" width="19.33203125" style="402" customWidth="1"/>
    <col min="3080" max="3080" width="13.109375" style="402" customWidth="1"/>
    <col min="3081" max="3087" width="13.88671875" style="402" customWidth="1"/>
    <col min="3088" max="3329" width="9" style="402"/>
    <col min="3330" max="3330" width="5.6640625" style="402" customWidth="1"/>
    <col min="3331" max="3331" width="19.33203125" style="402" customWidth="1"/>
    <col min="3332" max="3333" width="10.21875" style="402" customWidth="1"/>
    <col min="3334" max="3335" width="19.33203125" style="402" customWidth="1"/>
    <col min="3336" max="3336" width="13.109375" style="402" customWidth="1"/>
    <col min="3337" max="3343" width="13.88671875" style="402" customWidth="1"/>
    <col min="3344" max="3585" width="9" style="402"/>
    <col min="3586" max="3586" width="5.6640625" style="402" customWidth="1"/>
    <col min="3587" max="3587" width="19.33203125" style="402" customWidth="1"/>
    <col min="3588" max="3589" width="10.21875" style="402" customWidth="1"/>
    <col min="3590" max="3591" width="19.33203125" style="402" customWidth="1"/>
    <col min="3592" max="3592" width="13.109375" style="402" customWidth="1"/>
    <col min="3593" max="3599" width="13.88671875" style="402" customWidth="1"/>
    <col min="3600" max="3841" width="9" style="402"/>
    <col min="3842" max="3842" width="5.6640625" style="402" customWidth="1"/>
    <col min="3843" max="3843" width="19.33203125" style="402" customWidth="1"/>
    <col min="3844" max="3845" width="10.21875" style="402" customWidth="1"/>
    <col min="3846" max="3847" width="19.33203125" style="402" customWidth="1"/>
    <col min="3848" max="3848" width="13.109375" style="402" customWidth="1"/>
    <col min="3849" max="3855" width="13.88671875" style="402" customWidth="1"/>
    <col min="3856" max="4097" width="9" style="402"/>
    <col min="4098" max="4098" width="5.6640625" style="402" customWidth="1"/>
    <col min="4099" max="4099" width="19.33203125" style="402" customWidth="1"/>
    <col min="4100" max="4101" width="10.21875" style="402" customWidth="1"/>
    <col min="4102" max="4103" width="19.33203125" style="402" customWidth="1"/>
    <col min="4104" max="4104" width="13.109375" style="402" customWidth="1"/>
    <col min="4105" max="4111" width="13.88671875" style="402" customWidth="1"/>
    <col min="4112" max="4353" width="9" style="402"/>
    <col min="4354" max="4354" width="5.6640625" style="402" customWidth="1"/>
    <col min="4355" max="4355" width="19.33203125" style="402" customWidth="1"/>
    <col min="4356" max="4357" width="10.21875" style="402" customWidth="1"/>
    <col min="4358" max="4359" width="19.33203125" style="402" customWidth="1"/>
    <col min="4360" max="4360" width="13.109375" style="402" customWidth="1"/>
    <col min="4361" max="4367" width="13.88671875" style="402" customWidth="1"/>
    <col min="4368" max="4609" width="9" style="402"/>
    <col min="4610" max="4610" width="5.6640625" style="402" customWidth="1"/>
    <col min="4611" max="4611" width="19.33203125" style="402" customWidth="1"/>
    <col min="4612" max="4613" width="10.21875" style="402" customWidth="1"/>
    <col min="4614" max="4615" width="19.33203125" style="402" customWidth="1"/>
    <col min="4616" max="4616" width="13.109375" style="402" customWidth="1"/>
    <col min="4617" max="4623" width="13.88671875" style="402" customWidth="1"/>
    <col min="4624" max="4865" width="9" style="402"/>
    <col min="4866" max="4866" width="5.6640625" style="402" customWidth="1"/>
    <col min="4867" max="4867" width="19.33203125" style="402" customWidth="1"/>
    <col min="4868" max="4869" width="10.21875" style="402" customWidth="1"/>
    <col min="4870" max="4871" width="19.33203125" style="402" customWidth="1"/>
    <col min="4872" max="4872" width="13.109375" style="402" customWidth="1"/>
    <col min="4873" max="4879" width="13.88671875" style="402" customWidth="1"/>
    <col min="4880" max="5121" width="9" style="402"/>
    <col min="5122" max="5122" width="5.6640625" style="402" customWidth="1"/>
    <col min="5123" max="5123" width="19.33203125" style="402" customWidth="1"/>
    <col min="5124" max="5125" width="10.21875" style="402" customWidth="1"/>
    <col min="5126" max="5127" width="19.33203125" style="402" customWidth="1"/>
    <col min="5128" max="5128" width="13.109375" style="402" customWidth="1"/>
    <col min="5129" max="5135" width="13.88671875" style="402" customWidth="1"/>
    <col min="5136" max="5377" width="9" style="402"/>
    <col min="5378" max="5378" width="5.6640625" style="402" customWidth="1"/>
    <col min="5379" max="5379" width="19.33203125" style="402" customWidth="1"/>
    <col min="5380" max="5381" width="10.21875" style="402" customWidth="1"/>
    <col min="5382" max="5383" width="19.33203125" style="402" customWidth="1"/>
    <col min="5384" max="5384" width="13.109375" style="402" customWidth="1"/>
    <col min="5385" max="5391" width="13.88671875" style="402" customWidth="1"/>
    <col min="5392" max="5633" width="9" style="402"/>
    <col min="5634" max="5634" width="5.6640625" style="402" customWidth="1"/>
    <col min="5635" max="5635" width="19.33203125" style="402" customWidth="1"/>
    <col min="5636" max="5637" width="10.21875" style="402" customWidth="1"/>
    <col min="5638" max="5639" width="19.33203125" style="402" customWidth="1"/>
    <col min="5640" max="5640" width="13.109375" style="402" customWidth="1"/>
    <col min="5641" max="5647" width="13.88671875" style="402" customWidth="1"/>
    <col min="5648" max="5889" width="9" style="402"/>
    <col min="5890" max="5890" width="5.6640625" style="402" customWidth="1"/>
    <col min="5891" max="5891" width="19.33203125" style="402" customWidth="1"/>
    <col min="5892" max="5893" width="10.21875" style="402" customWidth="1"/>
    <col min="5894" max="5895" width="19.33203125" style="402" customWidth="1"/>
    <col min="5896" max="5896" width="13.109375" style="402" customWidth="1"/>
    <col min="5897" max="5903" width="13.88671875" style="402" customWidth="1"/>
    <col min="5904" max="6145" width="9" style="402"/>
    <col min="6146" max="6146" width="5.6640625" style="402" customWidth="1"/>
    <col min="6147" max="6147" width="19.33203125" style="402" customWidth="1"/>
    <col min="6148" max="6149" width="10.21875" style="402" customWidth="1"/>
    <col min="6150" max="6151" width="19.33203125" style="402" customWidth="1"/>
    <col min="6152" max="6152" width="13.109375" style="402" customWidth="1"/>
    <col min="6153" max="6159" width="13.88671875" style="402" customWidth="1"/>
    <col min="6160" max="6401" width="9" style="402"/>
    <col min="6402" max="6402" width="5.6640625" style="402" customWidth="1"/>
    <col min="6403" max="6403" width="19.33203125" style="402" customWidth="1"/>
    <col min="6404" max="6405" width="10.21875" style="402" customWidth="1"/>
    <col min="6406" max="6407" width="19.33203125" style="402" customWidth="1"/>
    <col min="6408" max="6408" width="13.109375" style="402" customWidth="1"/>
    <col min="6409" max="6415" width="13.88671875" style="402" customWidth="1"/>
    <col min="6416" max="6657" width="9" style="402"/>
    <col min="6658" max="6658" width="5.6640625" style="402" customWidth="1"/>
    <col min="6659" max="6659" width="19.33203125" style="402" customWidth="1"/>
    <col min="6660" max="6661" width="10.21875" style="402" customWidth="1"/>
    <col min="6662" max="6663" width="19.33203125" style="402" customWidth="1"/>
    <col min="6664" max="6664" width="13.109375" style="402" customWidth="1"/>
    <col min="6665" max="6671" width="13.88671875" style="402" customWidth="1"/>
    <col min="6672" max="6913" width="9" style="402"/>
    <col min="6914" max="6914" width="5.6640625" style="402" customWidth="1"/>
    <col min="6915" max="6915" width="19.33203125" style="402" customWidth="1"/>
    <col min="6916" max="6917" width="10.21875" style="402" customWidth="1"/>
    <col min="6918" max="6919" width="19.33203125" style="402" customWidth="1"/>
    <col min="6920" max="6920" width="13.109375" style="402" customWidth="1"/>
    <col min="6921" max="6927" width="13.88671875" style="402" customWidth="1"/>
    <col min="6928" max="7169" width="9" style="402"/>
    <col min="7170" max="7170" width="5.6640625" style="402" customWidth="1"/>
    <col min="7171" max="7171" width="19.33203125" style="402" customWidth="1"/>
    <col min="7172" max="7173" width="10.21875" style="402" customWidth="1"/>
    <col min="7174" max="7175" width="19.33203125" style="402" customWidth="1"/>
    <col min="7176" max="7176" width="13.109375" style="402" customWidth="1"/>
    <col min="7177" max="7183" width="13.88671875" style="402" customWidth="1"/>
    <col min="7184" max="7425" width="9" style="402"/>
    <col min="7426" max="7426" width="5.6640625" style="402" customWidth="1"/>
    <col min="7427" max="7427" width="19.33203125" style="402" customWidth="1"/>
    <col min="7428" max="7429" width="10.21875" style="402" customWidth="1"/>
    <col min="7430" max="7431" width="19.33203125" style="402" customWidth="1"/>
    <col min="7432" max="7432" width="13.109375" style="402" customWidth="1"/>
    <col min="7433" max="7439" width="13.88671875" style="402" customWidth="1"/>
    <col min="7440" max="7681" width="9" style="402"/>
    <col min="7682" max="7682" width="5.6640625" style="402" customWidth="1"/>
    <col min="7683" max="7683" width="19.33203125" style="402" customWidth="1"/>
    <col min="7684" max="7685" width="10.21875" style="402" customWidth="1"/>
    <col min="7686" max="7687" width="19.33203125" style="402" customWidth="1"/>
    <col min="7688" max="7688" width="13.109375" style="402" customWidth="1"/>
    <col min="7689" max="7695" width="13.88671875" style="402" customWidth="1"/>
    <col min="7696" max="7937" width="9" style="402"/>
    <col min="7938" max="7938" width="5.6640625" style="402" customWidth="1"/>
    <col min="7939" max="7939" width="19.33203125" style="402" customWidth="1"/>
    <col min="7940" max="7941" width="10.21875" style="402" customWidth="1"/>
    <col min="7942" max="7943" width="19.33203125" style="402" customWidth="1"/>
    <col min="7944" max="7944" width="13.109375" style="402" customWidth="1"/>
    <col min="7945" max="7951" width="13.88671875" style="402" customWidth="1"/>
    <col min="7952" max="8193" width="9" style="402"/>
    <col min="8194" max="8194" width="5.6640625" style="402" customWidth="1"/>
    <col min="8195" max="8195" width="19.33203125" style="402" customWidth="1"/>
    <col min="8196" max="8197" width="10.21875" style="402" customWidth="1"/>
    <col min="8198" max="8199" width="19.33203125" style="402" customWidth="1"/>
    <col min="8200" max="8200" width="13.109375" style="402" customWidth="1"/>
    <col min="8201" max="8207" width="13.88671875" style="402" customWidth="1"/>
    <col min="8208" max="8449" width="9" style="402"/>
    <col min="8450" max="8450" width="5.6640625" style="402" customWidth="1"/>
    <col min="8451" max="8451" width="19.33203125" style="402" customWidth="1"/>
    <col min="8452" max="8453" width="10.21875" style="402" customWidth="1"/>
    <col min="8454" max="8455" width="19.33203125" style="402" customWidth="1"/>
    <col min="8456" max="8456" width="13.109375" style="402" customWidth="1"/>
    <col min="8457" max="8463" width="13.88671875" style="402" customWidth="1"/>
    <col min="8464" max="8705" width="9" style="402"/>
    <col min="8706" max="8706" width="5.6640625" style="402" customWidth="1"/>
    <col min="8707" max="8707" width="19.33203125" style="402" customWidth="1"/>
    <col min="8708" max="8709" width="10.21875" style="402" customWidth="1"/>
    <col min="8710" max="8711" width="19.33203125" style="402" customWidth="1"/>
    <col min="8712" max="8712" width="13.109375" style="402" customWidth="1"/>
    <col min="8713" max="8719" width="13.88671875" style="402" customWidth="1"/>
    <col min="8720" max="8961" width="9" style="402"/>
    <col min="8962" max="8962" width="5.6640625" style="402" customWidth="1"/>
    <col min="8963" max="8963" width="19.33203125" style="402" customWidth="1"/>
    <col min="8964" max="8965" width="10.21875" style="402" customWidth="1"/>
    <col min="8966" max="8967" width="19.33203125" style="402" customWidth="1"/>
    <col min="8968" max="8968" width="13.109375" style="402" customWidth="1"/>
    <col min="8969" max="8975" width="13.88671875" style="402" customWidth="1"/>
    <col min="8976" max="9217" width="9" style="402"/>
    <col min="9218" max="9218" width="5.6640625" style="402" customWidth="1"/>
    <col min="9219" max="9219" width="19.33203125" style="402" customWidth="1"/>
    <col min="9220" max="9221" width="10.21875" style="402" customWidth="1"/>
    <col min="9222" max="9223" width="19.33203125" style="402" customWidth="1"/>
    <col min="9224" max="9224" width="13.109375" style="402" customWidth="1"/>
    <col min="9225" max="9231" width="13.88671875" style="402" customWidth="1"/>
    <col min="9232" max="9473" width="9" style="402"/>
    <col min="9474" max="9474" width="5.6640625" style="402" customWidth="1"/>
    <col min="9475" max="9475" width="19.33203125" style="402" customWidth="1"/>
    <col min="9476" max="9477" width="10.21875" style="402" customWidth="1"/>
    <col min="9478" max="9479" width="19.33203125" style="402" customWidth="1"/>
    <col min="9480" max="9480" width="13.109375" style="402" customWidth="1"/>
    <col min="9481" max="9487" width="13.88671875" style="402" customWidth="1"/>
    <col min="9488" max="9729" width="9" style="402"/>
    <col min="9730" max="9730" width="5.6640625" style="402" customWidth="1"/>
    <col min="9731" max="9731" width="19.33203125" style="402" customWidth="1"/>
    <col min="9732" max="9733" width="10.21875" style="402" customWidth="1"/>
    <col min="9734" max="9735" width="19.33203125" style="402" customWidth="1"/>
    <col min="9736" max="9736" width="13.109375" style="402" customWidth="1"/>
    <col min="9737" max="9743" width="13.88671875" style="402" customWidth="1"/>
    <col min="9744" max="9985" width="9" style="402"/>
    <col min="9986" max="9986" width="5.6640625" style="402" customWidth="1"/>
    <col min="9987" max="9987" width="19.33203125" style="402" customWidth="1"/>
    <col min="9988" max="9989" width="10.21875" style="402" customWidth="1"/>
    <col min="9990" max="9991" width="19.33203125" style="402" customWidth="1"/>
    <col min="9992" max="9992" width="13.109375" style="402" customWidth="1"/>
    <col min="9993" max="9999" width="13.88671875" style="402" customWidth="1"/>
    <col min="10000" max="10241" width="9" style="402"/>
    <col min="10242" max="10242" width="5.6640625" style="402" customWidth="1"/>
    <col min="10243" max="10243" width="19.33203125" style="402" customWidth="1"/>
    <col min="10244" max="10245" width="10.21875" style="402" customWidth="1"/>
    <col min="10246" max="10247" width="19.33203125" style="402" customWidth="1"/>
    <col min="10248" max="10248" width="13.109375" style="402" customWidth="1"/>
    <col min="10249" max="10255" width="13.88671875" style="402" customWidth="1"/>
    <col min="10256" max="10497" width="9" style="402"/>
    <col min="10498" max="10498" width="5.6640625" style="402" customWidth="1"/>
    <col min="10499" max="10499" width="19.33203125" style="402" customWidth="1"/>
    <col min="10500" max="10501" width="10.21875" style="402" customWidth="1"/>
    <col min="10502" max="10503" width="19.33203125" style="402" customWidth="1"/>
    <col min="10504" max="10504" width="13.109375" style="402" customWidth="1"/>
    <col min="10505" max="10511" width="13.88671875" style="402" customWidth="1"/>
    <col min="10512" max="10753" width="9" style="402"/>
    <col min="10754" max="10754" width="5.6640625" style="402" customWidth="1"/>
    <col min="10755" max="10755" width="19.33203125" style="402" customWidth="1"/>
    <col min="10756" max="10757" width="10.21875" style="402" customWidth="1"/>
    <col min="10758" max="10759" width="19.33203125" style="402" customWidth="1"/>
    <col min="10760" max="10760" width="13.109375" style="402" customWidth="1"/>
    <col min="10761" max="10767" width="13.88671875" style="402" customWidth="1"/>
    <col min="10768" max="11009" width="9" style="402"/>
    <col min="11010" max="11010" width="5.6640625" style="402" customWidth="1"/>
    <col min="11011" max="11011" width="19.33203125" style="402" customWidth="1"/>
    <col min="11012" max="11013" width="10.21875" style="402" customWidth="1"/>
    <col min="11014" max="11015" width="19.33203125" style="402" customWidth="1"/>
    <col min="11016" max="11016" width="13.109375" style="402" customWidth="1"/>
    <col min="11017" max="11023" width="13.88671875" style="402" customWidth="1"/>
    <col min="11024" max="11265" width="9" style="402"/>
    <col min="11266" max="11266" width="5.6640625" style="402" customWidth="1"/>
    <col min="11267" max="11267" width="19.33203125" style="402" customWidth="1"/>
    <col min="11268" max="11269" width="10.21875" style="402" customWidth="1"/>
    <col min="11270" max="11271" width="19.33203125" style="402" customWidth="1"/>
    <col min="11272" max="11272" width="13.109375" style="402" customWidth="1"/>
    <col min="11273" max="11279" width="13.88671875" style="402" customWidth="1"/>
    <col min="11280" max="11521" width="9" style="402"/>
    <col min="11522" max="11522" width="5.6640625" style="402" customWidth="1"/>
    <col min="11523" max="11523" width="19.33203125" style="402" customWidth="1"/>
    <col min="11524" max="11525" width="10.21875" style="402" customWidth="1"/>
    <col min="11526" max="11527" width="19.33203125" style="402" customWidth="1"/>
    <col min="11528" max="11528" width="13.109375" style="402" customWidth="1"/>
    <col min="11529" max="11535" width="13.88671875" style="402" customWidth="1"/>
    <col min="11536" max="11777" width="9" style="402"/>
    <col min="11778" max="11778" width="5.6640625" style="402" customWidth="1"/>
    <col min="11779" max="11779" width="19.33203125" style="402" customWidth="1"/>
    <col min="11780" max="11781" width="10.21875" style="402" customWidth="1"/>
    <col min="11782" max="11783" width="19.33203125" style="402" customWidth="1"/>
    <col min="11784" max="11784" width="13.109375" style="402" customWidth="1"/>
    <col min="11785" max="11791" width="13.88671875" style="402" customWidth="1"/>
    <col min="11792" max="12033" width="9" style="402"/>
    <col min="12034" max="12034" width="5.6640625" style="402" customWidth="1"/>
    <col min="12035" max="12035" width="19.33203125" style="402" customWidth="1"/>
    <col min="12036" max="12037" width="10.21875" style="402" customWidth="1"/>
    <col min="12038" max="12039" width="19.33203125" style="402" customWidth="1"/>
    <col min="12040" max="12040" width="13.109375" style="402" customWidth="1"/>
    <col min="12041" max="12047" width="13.88671875" style="402" customWidth="1"/>
    <col min="12048" max="12289" width="9" style="402"/>
    <col min="12290" max="12290" width="5.6640625" style="402" customWidth="1"/>
    <col min="12291" max="12291" width="19.33203125" style="402" customWidth="1"/>
    <col min="12292" max="12293" width="10.21875" style="402" customWidth="1"/>
    <col min="12294" max="12295" width="19.33203125" style="402" customWidth="1"/>
    <col min="12296" max="12296" width="13.109375" style="402" customWidth="1"/>
    <col min="12297" max="12303" width="13.88671875" style="402" customWidth="1"/>
    <col min="12304" max="12545" width="9" style="402"/>
    <col min="12546" max="12546" width="5.6640625" style="402" customWidth="1"/>
    <col min="12547" max="12547" width="19.33203125" style="402" customWidth="1"/>
    <col min="12548" max="12549" width="10.21875" style="402" customWidth="1"/>
    <col min="12550" max="12551" width="19.33203125" style="402" customWidth="1"/>
    <col min="12552" max="12552" width="13.109375" style="402" customWidth="1"/>
    <col min="12553" max="12559" width="13.88671875" style="402" customWidth="1"/>
    <col min="12560" max="12801" width="9" style="402"/>
    <col min="12802" max="12802" width="5.6640625" style="402" customWidth="1"/>
    <col min="12803" max="12803" width="19.33203125" style="402" customWidth="1"/>
    <col min="12804" max="12805" width="10.21875" style="402" customWidth="1"/>
    <col min="12806" max="12807" width="19.33203125" style="402" customWidth="1"/>
    <col min="12808" max="12808" width="13.109375" style="402" customWidth="1"/>
    <col min="12809" max="12815" width="13.88671875" style="402" customWidth="1"/>
    <col min="12816" max="13057" width="9" style="402"/>
    <col min="13058" max="13058" width="5.6640625" style="402" customWidth="1"/>
    <col min="13059" max="13059" width="19.33203125" style="402" customWidth="1"/>
    <col min="13060" max="13061" width="10.21875" style="402" customWidth="1"/>
    <col min="13062" max="13063" width="19.33203125" style="402" customWidth="1"/>
    <col min="13064" max="13064" width="13.109375" style="402" customWidth="1"/>
    <col min="13065" max="13071" width="13.88671875" style="402" customWidth="1"/>
    <col min="13072" max="13313" width="9" style="402"/>
    <col min="13314" max="13314" width="5.6640625" style="402" customWidth="1"/>
    <col min="13315" max="13315" width="19.33203125" style="402" customWidth="1"/>
    <col min="13316" max="13317" width="10.21875" style="402" customWidth="1"/>
    <col min="13318" max="13319" width="19.33203125" style="402" customWidth="1"/>
    <col min="13320" max="13320" width="13.109375" style="402" customWidth="1"/>
    <col min="13321" max="13327" width="13.88671875" style="402" customWidth="1"/>
    <col min="13328" max="13569" width="9" style="402"/>
    <col min="13570" max="13570" width="5.6640625" style="402" customWidth="1"/>
    <col min="13571" max="13571" width="19.33203125" style="402" customWidth="1"/>
    <col min="13572" max="13573" width="10.21875" style="402" customWidth="1"/>
    <col min="13574" max="13575" width="19.33203125" style="402" customWidth="1"/>
    <col min="13576" max="13576" width="13.109375" style="402" customWidth="1"/>
    <col min="13577" max="13583" width="13.88671875" style="402" customWidth="1"/>
    <col min="13584" max="13825" width="9" style="402"/>
    <col min="13826" max="13826" width="5.6640625" style="402" customWidth="1"/>
    <col min="13827" max="13827" width="19.33203125" style="402" customWidth="1"/>
    <col min="13828" max="13829" width="10.21875" style="402" customWidth="1"/>
    <col min="13830" max="13831" width="19.33203125" style="402" customWidth="1"/>
    <col min="13832" max="13832" width="13.109375" style="402" customWidth="1"/>
    <col min="13833" max="13839" width="13.88671875" style="402" customWidth="1"/>
    <col min="13840" max="14081" width="9" style="402"/>
    <col min="14082" max="14082" width="5.6640625" style="402" customWidth="1"/>
    <col min="14083" max="14083" width="19.33203125" style="402" customWidth="1"/>
    <col min="14084" max="14085" width="10.21875" style="402" customWidth="1"/>
    <col min="14086" max="14087" width="19.33203125" style="402" customWidth="1"/>
    <col min="14088" max="14088" width="13.109375" style="402" customWidth="1"/>
    <col min="14089" max="14095" width="13.88671875" style="402" customWidth="1"/>
    <col min="14096" max="14337" width="9" style="402"/>
    <col min="14338" max="14338" width="5.6640625" style="402" customWidth="1"/>
    <col min="14339" max="14339" width="19.33203125" style="402" customWidth="1"/>
    <col min="14340" max="14341" width="10.21875" style="402" customWidth="1"/>
    <col min="14342" max="14343" width="19.33203125" style="402" customWidth="1"/>
    <col min="14344" max="14344" width="13.109375" style="402" customWidth="1"/>
    <col min="14345" max="14351" width="13.88671875" style="402" customWidth="1"/>
    <col min="14352" max="14593" width="9" style="402"/>
    <col min="14594" max="14594" width="5.6640625" style="402" customWidth="1"/>
    <col min="14595" max="14595" width="19.33203125" style="402" customWidth="1"/>
    <col min="14596" max="14597" width="10.21875" style="402" customWidth="1"/>
    <col min="14598" max="14599" width="19.33203125" style="402" customWidth="1"/>
    <col min="14600" max="14600" width="13.109375" style="402" customWidth="1"/>
    <col min="14601" max="14607" width="13.88671875" style="402" customWidth="1"/>
    <col min="14608" max="14849" width="9" style="402"/>
    <col min="14850" max="14850" width="5.6640625" style="402" customWidth="1"/>
    <col min="14851" max="14851" width="19.33203125" style="402" customWidth="1"/>
    <col min="14852" max="14853" width="10.21875" style="402" customWidth="1"/>
    <col min="14854" max="14855" width="19.33203125" style="402" customWidth="1"/>
    <col min="14856" max="14856" width="13.109375" style="402" customWidth="1"/>
    <col min="14857" max="14863" width="13.88671875" style="402" customWidth="1"/>
    <col min="14864" max="15105" width="9" style="402"/>
    <col min="15106" max="15106" width="5.6640625" style="402" customWidth="1"/>
    <col min="15107" max="15107" width="19.33203125" style="402" customWidth="1"/>
    <col min="15108" max="15109" width="10.21875" style="402" customWidth="1"/>
    <col min="15110" max="15111" width="19.33203125" style="402" customWidth="1"/>
    <col min="15112" max="15112" width="13.109375" style="402" customWidth="1"/>
    <col min="15113" max="15119" width="13.88671875" style="402" customWidth="1"/>
    <col min="15120" max="15361" width="9" style="402"/>
    <col min="15362" max="15362" width="5.6640625" style="402" customWidth="1"/>
    <col min="15363" max="15363" width="19.33203125" style="402" customWidth="1"/>
    <col min="15364" max="15365" width="10.21875" style="402" customWidth="1"/>
    <col min="15366" max="15367" width="19.33203125" style="402" customWidth="1"/>
    <col min="15368" max="15368" width="13.109375" style="402" customWidth="1"/>
    <col min="15369" max="15375" width="13.88671875" style="402" customWidth="1"/>
    <col min="15376" max="15617" width="9" style="402"/>
    <col min="15618" max="15618" width="5.6640625" style="402" customWidth="1"/>
    <col min="15619" max="15619" width="19.33203125" style="402" customWidth="1"/>
    <col min="15620" max="15621" width="10.21875" style="402" customWidth="1"/>
    <col min="15622" max="15623" width="19.33203125" style="402" customWidth="1"/>
    <col min="15624" max="15624" width="13.109375" style="402" customWidth="1"/>
    <col min="15625" max="15631" width="13.88671875" style="402" customWidth="1"/>
    <col min="15632" max="15873" width="9" style="402"/>
    <col min="15874" max="15874" width="5.6640625" style="402" customWidth="1"/>
    <col min="15875" max="15875" width="19.33203125" style="402" customWidth="1"/>
    <col min="15876" max="15877" width="10.21875" style="402" customWidth="1"/>
    <col min="15878" max="15879" width="19.33203125" style="402" customWidth="1"/>
    <col min="15880" max="15880" width="13.109375" style="402" customWidth="1"/>
    <col min="15881" max="15887" width="13.88671875" style="402" customWidth="1"/>
    <col min="15888" max="16129" width="9" style="402"/>
    <col min="16130" max="16130" width="5.6640625" style="402" customWidth="1"/>
    <col min="16131" max="16131" width="19.33203125" style="402" customWidth="1"/>
    <col min="16132" max="16133" width="10.21875" style="402" customWidth="1"/>
    <col min="16134" max="16135" width="19.33203125" style="402" customWidth="1"/>
    <col min="16136" max="16136" width="13.109375" style="402" customWidth="1"/>
    <col min="16137" max="16143" width="13.88671875" style="402" customWidth="1"/>
    <col min="16144" max="16384" width="9" style="402"/>
  </cols>
  <sheetData>
    <row r="1" spans="1:15" ht="53.85" customHeight="1">
      <c r="A1" s="246"/>
      <c r="B1" s="318"/>
      <c r="C1" s="346"/>
      <c r="D1" s="247"/>
      <c r="E1" s="248"/>
      <c r="F1" s="249"/>
      <c r="G1" s="249"/>
      <c r="H1" s="248"/>
      <c r="I1" s="250"/>
      <c r="J1" s="250"/>
      <c r="K1" s="251"/>
      <c r="L1" s="562" t="s">
        <v>556</v>
      </c>
      <c r="M1" s="562"/>
      <c r="N1" s="562"/>
      <c r="O1" s="562"/>
    </row>
    <row r="2" spans="1:15" ht="40.5" customHeight="1">
      <c r="A2" s="246"/>
      <c r="B2" s="563" t="s">
        <v>378</v>
      </c>
      <c r="C2" s="563"/>
      <c r="D2" s="563"/>
      <c r="E2" s="563"/>
      <c r="F2" s="563"/>
      <c r="G2" s="563"/>
      <c r="H2" s="563"/>
      <c r="I2" s="563"/>
      <c r="J2" s="563"/>
      <c r="K2" s="563"/>
      <c r="L2" s="563"/>
      <c r="M2" s="563"/>
      <c r="N2" s="563"/>
      <c r="O2" s="563"/>
    </row>
    <row r="3" spans="1:15" ht="12.75" customHeight="1">
      <c r="A3" s="246"/>
      <c r="B3" s="564" t="s">
        <v>54</v>
      </c>
      <c r="C3" s="564"/>
      <c r="D3" s="564"/>
      <c r="E3" s="564"/>
      <c r="F3" s="564"/>
      <c r="G3" s="564"/>
      <c r="H3" s="564"/>
      <c r="I3" s="564"/>
      <c r="J3" s="564"/>
      <c r="K3" s="564"/>
      <c r="L3" s="564"/>
      <c r="M3" s="564"/>
      <c r="N3" s="564"/>
      <c r="O3" s="564"/>
    </row>
    <row r="4" spans="1:15" ht="12.75" customHeight="1">
      <c r="A4" s="246"/>
      <c r="B4" s="565" t="s">
        <v>55</v>
      </c>
      <c r="C4" s="565"/>
      <c r="D4" s="565"/>
      <c r="E4" s="565"/>
      <c r="F4" s="565"/>
      <c r="G4" s="565"/>
      <c r="H4" s="565"/>
      <c r="I4" s="565"/>
      <c r="J4" s="565"/>
      <c r="K4" s="565"/>
      <c r="L4" s="565"/>
      <c r="M4" s="565"/>
      <c r="N4" s="565"/>
      <c r="O4" s="565"/>
    </row>
    <row r="5" spans="1:15" ht="10.65" customHeight="1">
      <c r="A5" s="246"/>
      <c r="B5" s="319"/>
      <c r="C5" s="246"/>
      <c r="D5" s="247"/>
      <c r="E5" s="248"/>
      <c r="F5" s="249"/>
      <c r="G5" s="253"/>
      <c r="H5" s="254"/>
      <c r="I5" s="255"/>
      <c r="J5" s="255"/>
      <c r="K5" s="255"/>
      <c r="L5" s="255"/>
      <c r="M5" s="255"/>
      <c r="N5" s="255"/>
      <c r="O5" s="256" t="s">
        <v>61</v>
      </c>
    </row>
    <row r="6" spans="1:15" ht="13.2" customHeight="1">
      <c r="A6" s="257"/>
      <c r="B6" s="566" t="s">
        <v>327</v>
      </c>
      <c r="C6" s="567" t="s">
        <v>328</v>
      </c>
      <c r="D6" s="567" t="s">
        <v>329</v>
      </c>
      <c r="E6" s="568" t="s">
        <v>0</v>
      </c>
      <c r="F6" s="567" t="s">
        <v>330</v>
      </c>
      <c r="G6" s="567" t="s">
        <v>331</v>
      </c>
      <c r="H6" s="568" t="s">
        <v>332</v>
      </c>
      <c r="I6" s="567" t="s">
        <v>333</v>
      </c>
      <c r="J6" s="568" t="s">
        <v>334</v>
      </c>
      <c r="K6" s="569" t="s">
        <v>335</v>
      </c>
      <c r="L6" s="570"/>
      <c r="M6" s="570"/>
      <c r="N6" s="570"/>
      <c r="O6" s="571"/>
    </row>
    <row r="7" spans="1:15" ht="72" customHeight="1">
      <c r="A7" s="257"/>
      <c r="B7" s="566"/>
      <c r="C7" s="567"/>
      <c r="D7" s="567"/>
      <c r="E7" s="568"/>
      <c r="F7" s="567"/>
      <c r="G7" s="567"/>
      <c r="H7" s="568"/>
      <c r="I7" s="567"/>
      <c r="J7" s="568"/>
      <c r="K7" s="258" t="s">
        <v>336</v>
      </c>
      <c r="L7" s="258" t="s">
        <v>337</v>
      </c>
      <c r="M7" s="258" t="s">
        <v>338</v>
      </c>
      <c r="N7" s="258" t="s">
        <v>339</v>
      </c>
      <c r="O7" s="258" t="s">
        <v>340</v>
      </c>
    </row>
    <row r="8" spans="1:15" s="282" customFormat="1" ht="12">
      <c r="A8" s="259"/>
      <c r="B8" s="260">
        <v>1</v>
      </c>
      <c r="C8" s="413">
        <v>2</v>
      </c>
      <c r="D8" s="412">
        <v>3</v>
      </c>
      <c r="E8" s="411">
        <v>4</v>
      </c>
      <c r="F8" s="413">
        <v>5</v>
      </c>
      <c r="G8" s="413">
        <v>6</v>
      </c>
      <c r="H8" s="411" t="s">
        <v>341</v>
      </c>
      <c r="I8" s="411">
        <v>8</v>
      </c>
      <c r="J8" s="411">
        <v>9</v>
      </c>
      <c r="K8" s="411">
        <v>10</v>
      </c>
      <c r="L8" s="411">
        <v>11</v>
      </c>
      <c r="M8" s="411">
        <v>12</v>
      </c>
      <c r="N8" s="411">
        <v>13</v>
      </c>
      <c r="O8" s="411">
        <v>14</v>
      </c>
    </row>
    <row r="9" spans="1:15" s="267" customFormat="1" ht="16.95" customHeight="1">
      <c r="A9" s="262">
        <v>1</v>
      </c>
      <c r="B9" s="323" t="s">
        <v>342</v>
      </c>
      <c r="C9" s="264" t="s">
        <v>343</v>
      </c>
      <c r="D9" s="264" t="s">
        <v>52</v>
      </c>
      <c r="E9" s="264" t="s">
        <v>52</v>
      </c>
      <c r="F9" s="264" t="s">
        <v>52</v>
      </c>
      <c r="G9" s="264" t="s">
        <v>14</v>
      </c>
      <c r="H9" s="264" t="s">
        <v>52</v>
      </c>
      <c r="I9" s="265" t="s">
        <v>52</v>
      </c>
      <c r="J9" s="266">
        <f>J11+J13+J15+J16+J18+J19+J21+J23</f>
        <v>-2500000</v>
      </c>
      <c r="K9" s="266">
        <f t="shared" ref="K9:O9" si="0">K11+K13+K15+K16+K18+K19+K21+K23</f>
        <v>6000000</v>
      </c>
      <c r="L9" s="266">
        <f t="shared" si="0"/>
        <v>-8500000</v>
      </c>
      <c r="M9" s="266">
        <f t="shared" si="0"/>
        <v>0</v>
      </c>
      <c r="N9" s="266">
        <f t="shared" si="0"/>
        <v>0</v>
      </c>
      <c r="O9" s="266">
        <f t="shared" si="0"/>
        <v>0</v>
      </c>
    </row>
    <row r="10" spans="1:15" s="271" customFormat="1" ht="31.95" customHeight="1">
      <c r="A10" s="414">
        <v>1</v>
      </c>
      <c r="B10" s="268" t="s">
        <v>344</v>
      </c>
      <c r="C10" s="269" t="s">
        <v>345</v>
      </c>
      <c r="D10" s="269" t="s">
        <v>346</v>
      </c>
      <c r="E10" s="269" t="s">
        <v>52</v>
      </c>
      <c r="F10" s="269" t="s">
        <v>52</v>
      </c>
      <c r="G10" s="269" t="s">
        <v>14</v>
      </c>
      <c r="H10" s="269" t="s">
        <v>347</v>
      </c>
      <c r="I10" s="270">
        <v>6818542</v>
      </c>
      <c r="J10" s="270">
        <v>-4500000</v>
      </c>
      <c r="K10" s="270">
        <v>-3000000</v>
      </c>
      <c r="L10" s="270">
        <v>0</v>
      </c>
      <c r="M10" s="270">
        <v>-1500000</v>
      </c>
      <c r="N10" s="270">
        <v>0</v>
      </c>
      <c r="O10" s="270">
        <v>0</v>
      </c>
    </row>
    <row r="11" spans="1:15" ht="69">
      <c r="A11" s="414">
        <v>0</v>
      </c>
      <c r="B11" s="268" t="s">
        <v>52</v>
      </c>
      <c r="C11" s="269" t="s">
        <v>52</v>
      </c>
      <c r="D11" s="269" t="s">
        <v>52</v>
      </c>
      <c r="E11" s="269" t="s">
        <v>215</v>
      </c>
      <c r="F11" s="269" t="s">
        <v>217</v>
      </c>
      <c r="G11" s="269" t="s">
        <v>14</v>
      </c>
      <c r="H11" s="269" t="s">
        <v>52</v>
      </c>
      <c r="I11" s="272" t="s">
        <v>52</v>
      </c>
      <c r="J11" s="270">
        <v>-4500000</v>
      </c>
      <c r="K11" s="270">
        <v>-3000000</v>
      </c>
      <c r="L11" s="270">
        <v>0</v>
      </c>
      <c r="M11" s="270">
        <v>-1500000</v>
      </c>
      <c r="N11" s="270">
        <v>0</v>
      </c>
      <c r="O11" s="270">
        <v>0</v>
      </c>
    </row>
    <row r="12" spans="1:15" s="271" customFormat="1" ht="31.95" customHeight="1">
      <c r="A12" s="414">
        <v>1</v>
      </c>
      <c r="B12" s="316" t="s">
        <v>348</v>
      </c>
      <c r="C12" s="269" t="s">
        <v>512</v>
      </c>
      <c r="D12" s="269" t="s">
        <v>513</v>
      </c>
      <c r="E12" s="269" t="s">
        <v>52</v>
      </c>
      <c r="F12" s="269" t="s">
        <v>52</v>
      </c>
      <c r="G12" s="269" t="s">
        <v>14</v>
      </c>
      <c r="H12" s="269" t="s">
        <v>347</v>
      </c>
      <c r="I12" s="270">
        <v>9646995</v>
      </c>
      <c r="J12" s="270">
        <f>K12+L12+M12+N12+O12</f>
        <v>8500000</v>
      </c>
      <c r="K12" s="270">
        <f>3000000+4000000</f>
        <v>7000000</v>
      </c>
      <c r="L12" s="270">
        <f>L20</f>
        <v>0</v>
      </c>
      <c r="M12" s="270">
        <v>1500000</v>
      </c>
      <c r="N12" s="270">
        <f>N20</f>
        <v>0</v>
      </c>
      <c r="O12" s="270">
        <f>O20</f>
        <v>0</v>
      </c>
    </row>
    <row r="13" spans="1:15" ht="69">
      <c r="A13" s="414">
        <v>0</v>
      </c>
      <c r="B13" s="268" t="s">
        <v>52</v>
      </c>
      <c r="C13" s="269" t="s">
        <v>52</v>
      </c>
      <c r="D13" s="269" t="s">
        <v>52</v>
      </c>
      <c r="E13" s="269" t="s">
        <v>215</v>
      </c>
      <c r="F13" s="269" t="s">
        <v>217</v>
      </c>
      <c r="G13" s="269" t="s">
        <v>14</v>
      </c>
      <c r="H13" s="269" t="s">
        <v>52</v>
      </c>
      <c r="I13" s="272" t="s">
        <v>52</v>
      </c>
      <c r="J13" s="270">
        <f>K13+L13+M13+N13+O13</f>
        <v>8500000</v>
      </c>
      <c r="K13" s="270">
        <f>4000000+3000000</f>
        <v>7000000</v>
      </c>
      <c r="L13" s="270">
        <f t="shared" ref="L13:O13" si="1">L10+L12</f>
        <v>0</v>
      </c>
      <c r="M13" s="270">
        <v>1500000</v>
      </c>
      <c r="N13" s="270">
        <f t="shared" si="1"/>
        <v>0</v>
      </c>
      <c r="O13" s="270">
        <f t="shared" si="1"/>
        <v>0</v>
      </c>
    </row>
    <row r="14" spans="1:15" ht="27.6">
      <c r="A14" s="414">
        <v>1</v>
      </c>
      <c r="B14" s="316" t="s">
        <v>352</v>
      </c>
      <c r="C14" s="269" t="s">
        <v>353</v>
      </c>
      <c r="D14" s="269" t="s">
        <v>354</v>
      </c>
      <c r="E14" s="269" t="s">
        <v>52</v>
      </c>
      <c r="F14" s="269" t="s">
        <v>52</v>
      </c>
      <c r="G14" s="269" t="s">
        <v>14</v>
      </c>
      <c r="H14" s="269" t="s">
        <v>351</v>
      </c>
      <c r="I14" s="270">
        <v>57842800</v>
      </c>
      <c r="J14" s="270">
        <f>J15+J16</f>
        <v>-20512400</v>
      </c>
      <c r="K14" s="270">
        <f t="shared" ref="K14:O14" si="2">K15+K16</f>
        <v>-11512400</v>
      </c>
      <c r="L14" s="270">
        <f t="shared" si="2"/>
        <v>-9000000</v>
      </c>
      <c r="M14" s="270">
        <f t="shared" si="2"/>
        <v>0</v>
      </c>
      <c r="N14" s="270">
        <f t="shared" si="2"/>
        <v>0</v>
      </c>
      <c r="O14" s="270">
        <f t="shared" si="2"/>
        <v>0</v>
      </c>
    </row>
    <row r="15" spans="1:15" ht="82.8">
      <c r="A15" s="414">
        <v>0</v>
      </c>
      <c r="B15" s="268" t="s">
        <v>52</v>
      </c>
      <c r="C15" s="269" t="s">
        <v>52</v>
      </c>
      <c r="D15" s="269" t="s">
        <v>52</v>
      </c>
      <c r="E15" s="269" t="s">
        <v>212</v>
      </c>
      <c r="F15" s="269" t="s">
        <v>214</v>
      </c>
      <c r="G15" s="269" t="s">
        <v>14</v>
      </c>
      <c r="H15" s="269" t="s">
        <v>52</v>
      </c>
      <c r="I15" s="272" t="s">
        <v>52</v>
      </c>
      <c r="J15" s="270">
        <f>K15+L15+M15+N15+O15</f>
        <v>-11512400</v>
      </c>
      <c r="K15" s="270">
        <v>-11512400</v>
      </c>
      <c r="L15" s="270">
        <v>0</v>
      </c>
      <c r="M15" s="270">
        <v>0</v>
      </c>
      <c r="N15" s="270">
        <v>0</v>
      </c>
      <c r="O15" s="270">
        <v>0</v>
      </c>
    </row>
    <row r="16" spans="1:15" ht="27.6">
      <c r="A16" s="414">
        <v>0</v>
      </c>
      <c r="B16" s="268" t="s">
        <v>52</v>
      </c>
      <c r="C16" s="269" t="s">
        <v>52</v>
      </c>
      <c r="D16" s="269" t="s">
        <v>52</v>
      </c>
      <c r="E16" s="269" t="s">
        <v>259</v>
      </c>
      <c r="F16" s="269" t="s">
        <v>355</v>
      </c>
      <c r="G16" s="269" t="s">
        <v>14</v>
      </c>
      <c r="H16" s="269" t="s">
        <v>52</v>
      </c>
      <c r="I16" s="272" t="s">
        <v>52</v>
      </c>
      <c r="J16" s="270">
        <f>K16+L16+M16+N16+O16</f>
        <v>-9000000</v>
      </c>
      <c r="K16" s="270">
        <v>0</v>
      </c>
      <c r="L16" s="270">
        <v>-9000000</v>
      </c>
      <c r="M16" s="270">
        <v>0</v>
      </c>
      <c r="N16" s="270">
        <v>0</v>
      </c>
      <c r="O16" s="270">
        <v>0</v>
      </c>
    </row>
    <row r="17" spans="1:15" ht="27.6">
      <c r="A17" s="414">
        <v>1</v>
      </c>
      <c r="B17" s="316" t="s">
        <v>356</v>
      </c>
      <c r="C17" s="269" t="s">
        <v>518</v>
      </c>
      <c r="D17" s="269" t="s">
        <v>519</v>
      </c>
      <c r="E17" s="269" t="s">
        <v>52</v>
      </c>
      <c r="F17" s="269" t="s">
        <v>52</v>
      </c>
      <c r="G17" s="269" t="s">
        <v>14</v>
      </c>
      <c r="H17" s="269" t="s">
        <v>351</v>
      </c>
      <c r="I17" s="270">
        <v>105911356</v>
      </c>
      <c r="J17" s="270">
        <f>J18+J19</f>
        <v>12012400</v>
      </c>
      <c r="K17" s="270">
        <f t="shared" ref="K17:O17" si="3">K18+K19</f>
        <v>11512400</v>
      </c>
      <c r="L17" s="270">
        <f t="shared" si="3"/>
        <v>500000</v>
      </c>
      <c r="M17" s="270">
        <f t="shared" si="3"/>
        <v>0</v>
      </c>
      <c r="N17" s="270">
        <f t="shared" si="3"/>
        <v>0</v>
      </c>
      <c r="O17" s="270">
        <f t="shared" si="3"/>
        <v>0</v>
      </c>
    </row>
    <row r="18" spans="1:15" ht="82.8">
      <c r="A18" s="414">
        <v>0</v>
      </c>
      <c r="B18" s="268" t="s">
        <v>52</v>
      </c>
      <c r="C18" s="269" t="s">
        <v>52</v>
      </c>
      <c r="D18" s="269" t="s">
        <v>52</v>
      </c>
      <c r="E18" s="269" t="s">
        <v>212</v>
      </c>
      <c r="F18" s="269" t="s">
        <v>214</v>
      </c>
      <c r="G18" s="269" t="s">
        <v>14</v>
      </c>
      <c r="H18" s="269" t="s">
        <v>52</v>
      </c>
      <c r="I18" s="272" t="s">
        <v>52</v>
      </c>
      <c r="J18" s="270">
        <f>K18+L18+M18+N18+O18</f>
        <v>11512400</v>
      </c>
      <c r="K18" s="270">
        <v>11512400</v>
      </c>
      <c r="L18" s="270">
        <v>0</v>
      </c>
      <c r="M18" s="270">
        <v>0</v>
      </c>
      <c r="N18" s="270">
        <v>0</v>
      </c>
      <c r="O18" s="270">
        <v>0</v>
      </c>
    </row>
    <row r="19" spans="1:15" ht="27.6">
      <c r="A19" s="414">
        <v>0</v>
      </c>
      <c r="B19" s="268" t="s">
        <v>52</v>
      </c>
      <c r="C19" s="269" t="s">
        <v>52</v>
      </c>
      <c r="D19" s="269" t="s">
        <v>52</v>
      </c>
      <c r="E19" s="269" t="s">
        <v>259</v>
      </c>
      <c r="F19" s="269" t="s">
        <v>355</v>
      </c>
      <c r="G19" s="269" t="s">
        <v>14</v>
      </c>
      <c r="H19" s="269" t="s">
        <v>52</v>
      </c>
      <c r="I19" s="272" t="s">
        <v>52</v>
      </c>
      <c r="J19" s="270">
        <f>K19+L19+M19+N19+O19</f>
        <v>500000</v>
      </c>
      <c r="K19" s="270">
        <v>0</v>
      </c>
      <c r="L19" s="270">
        <f>9000000-8500000</f>
        <v>500000</v>
      </c>
      <c r="M19" s="270">
        <v>0</v>
      </c>
      <c r="N19" s="270">
        <v>0</v>
      </c>
      <c r="O19" s="270">
        <v>0</v>
      </c>
    </row>
    <row r="20" spans="1:15" s="271" customFormat="1" ht="57.6" customHeight="1">
      <c r="A20" s="414">
        <v>1</v>
      </c>
      <c r="B20" s="316" t="s">
        <v>359</v>
      </c>
      <c r="C20" s="269" t="s">
        <v>500</v>
      </c>
      <c r="D20" s="269" t="s">
        <v>499</v>
      </c>
      <c r="E20" s="269" t="s">
        <v>52</v>
      </c>
      <c r="F20" s="269" t="s">
        <v>52</v>
      </c>
      <c r="G20" s="269" t="s">
        <v>14</v>
      </c>
      <c r="H20" s="269" t="s">
        <v>434</v>
      </c>
      <c r="I20" s="270">
        <v>141140024</v>
      </c>
      <c r="J20" s="270">
        <f>K20+L20+M20+N20+O20</f>
        <v>1000000</v>
      </c>
      <c r="K20" s="270">
        <v>1000000</v>
      </c>
      <c r="L20" s="270">
        <v>0</v>
      </c>
      <c r="M20" s="270">
        <v>0</v>
      </c>
      <c r="N20" s="270">
        <v>0</v>
      </c>
      <c r="O20" s="270">
        <v>0</v>
      </c>
    </row>
    <row r="21" spans="1:15" ht="82.8">
      <c r="A21" s="414">
        <v>0</v>
      </c>
      <c r="B21" s="316" t="s">
        <v>52</v>
      </c>
      <c r="C21" s="269" t="s">
        <v>52</v>
      </c>
      <c r="D21" s="269" t="s">
        <v>52</v>
      </c>
      <c r="E21" s="269" t="s">
        <v>212</v>
      </c>
      <c r="F21" s="269" t="s">
        <v>214</v>
      </c>
      <c r="G21" s="269" t="s">
        <v>14</v>
      </c>
      <c r="H21" s="269" t="s">
        <v>52</v>
      </c>
      <c r="I21" s="272" t="s">
        <v>52</v>
      </c>
      <c r="J21" s="270">
        <f>J20</f>
        <v>1000000</v>
      </c>
      <c r="K21" s="270">
        <f t="shared" ref="K21:O21" si="4">K20</f>
        <v>1000000</v>
      </c>
      <c r="L21" s="270">
        <f t="shared" si="4"/>
        <v>0</v>
      </c>
      <c r="M21" s="270">
        <f t="shared" si="4"/>
        <v>0</v>
      </c>
      <c r="N21" s="270">
        <f t="shared" si="4"/>
        <v>0</v>
      </c>
      <c r="O21" s="270">
        <f t="shared" si="4"/>
        <v>0</v>
      </c>
    </row>
    <row r="22" spans="1:15" s="271" customFormat="1" ht="57.6" customHeight="1">
      <c r="A22" s="414">
        <v>1</v>
      </c>
      <c r="B22" s="316" t="s">
        <v>431</v>
      </c>
      <c r="C22" s="269" t="s">
        <v>501</v>
      </c>
      <c r="D22" s="269" t="s">
        <v>502</v>
      </c>
      <c r="E22" s="269" t="s">
        <v>52</v>
      </c>
      <c r="F22" s="269" t="s">
        <v>52</v>
      </c>
      <c r="G22" s="269" t="s">
        <v>14</v>
      </c>
      <c r="H22" s="269" t="s">
        <v>434</v>
      </c>
      <c r="I22" s="270">
        <v>34246145</v>
      </c>
      <c r="J22" s="270">
        <f>K22+L22+M22+N22+O22</f>
        <v>1000000</v>
      </c>
      <c r="K22" s="270">
        <v>1000000</v>
      </c>
      <c r="L22" s="270">
        <v>0</v>
      </c>
      <c r="M22" s="270">
        <v>0</v>
      </c>
      <c r="N22" s="270">
        <v>0</v>
      </c>
      <c r="O22" s="270">
        <v>0</v>
      </c>
    </row>
    <row r="23" spans="1:15" ht="82.8">
      <c r="A23" s="414">
        <v>0</v>
      </c>
      <c r="B23" s="316" t="s">
        <v>52</v>
      </c>
      <c r="C23" s="269" t="s">
        <v>52</v>
      </c>
      <c r="D23" s="269" t="s">
        <v>52</v>
      </c>
      <c r="E23" s="269" t="s">
        <v>212</v>
      </c>
      <c r="F23" s="269" t="s">
        <v>214</v>
      </c>
      <c r="G23" s="269" t="s">
        <v>14</v>
      </c>
      <c r="H23" s="269" t="s">
        <v>52</v>
      </c>
      <c r="I23" s="272" t="s">
        <v>52</v>
      </c>
      <c r="J23" s="270">
        <f>J22</f>
        <v>1000000</v>
      </c>
      <c r="K23" s="270">
        <f t="shared" ref="K23:O23" si="5">K22</f>
        <v>1000000</v>
      </c>
      <c r="L23" s="270">
        <f t="shared" si="5"/>
        <v>0</v>
      </c>
      <c r="M23" s="270">
        <f t="shared" si="5"/>
        <v>0</v>
      </c>
      <c r="N23" s="270">
        <f t="shared" si="5"/>
        <v>0</v>
      </c>
      <c r="O23" s="270">
        <f t="shared" si="5"/>
        <v>0</v>
      </c>
    </row>
    <row r="24" spans="1:15" s="273" customFormat="1" ht="45.15" customHeight="1">
      <c r="A24" s="262">
        <v>1</v>
      </c>
      <c r="B24" s="263" t="s">
        <v>269</v>
      </c>
      <c r="C24" s="264" t="s">
        <v>362</v>
      </c>
      <c r="D24" s="264" t="s">
        <v>52</v>
      </c>
      <c r="E24" s="264" t="s">
        <v>52</v>
      </c>
      <c r="F24" s="264" t="s">
        <v>52</v>
      </c>
      <c r="G24" s="264" t="s">
        <v>363</v>
      </c>
      <c r="H24" s="264" t="s">
        <v>52</v>
      </c>
      <c r="I24" s="265" t="s">
        <v>52</v>
      </c>
      <c r="J24" s="266">
        <f>J26+J28</f>
        <v>0</v>
      </c>
      <c r="K24" s="266">
        <f t="shared" ref="K24:O24" si="6">K26+K28</f>
        <v>0</v>
      </c>
      <c r="L24" s="266">
        <f t="shared" si="6"/>
        <v>0</v>
      </c>
      <c r="M24" s="266">
        <f t="shared" si="6"/>
        <v>0</v>
      </c>
      <c r="N24" s="266">
        <f t="shared" si="6"/>
        <v>0</v>
      </c>
      <c r="O24" s="266">
        <f t="shared" si="6"/>
        <v>0</v>
      </c>
    </row>
    <row r="25" spans="1:15" ht="55.2">
      <c r="A25" s="414">
        <v>1</v>
      </c>
      <c r="B25" s="268" t="s">
        <v>364</v>
      </c>
      <c r="C25" s="269" t="s">
        <v>509</v>
      </c>
      <c r="D25" s="269" t="s">
        <v>365</v>
      </c>
      <c r="E25" s="269" t="s">
        <v>52</v>
      </c>
      <c r="F25" s="269" t="s">
        <v>52</v>
      </c>
      <c r="G25" s="269" t="s">
        <v>363</v>
      </c>
      <c r="H25" s="269" t="s">
        <v>510</v>
      </c>
      <c r="I25" s="270">
        <v>15742598</v>
      </c>
      <c r="J25" s="270">
        <f>K25+L25+M25+N25+O25</f>
        <v>-7000000</v>
      </c>
      <c r="K25" s="270">
        <v>-7000000</v>
      </c>
      <c r="L25" s="270">
        <v>0</v>
      </c>
      <c r="M25" s="270">
        <v>0</v>
      </c>
      <c r="N25" s="270">
        <v>0</v>
      </c>
      <c r="O25" s="270">
        <v>0</v>
      </c>
    </row>
    <row r="26" spans="1:15" ht="69">
      <c r="A26" s="414">
        <v>0</v>
      </c>
      <c r="B26" s="268" t="s">
        <v>52</v>
      </c>
      <c r="C26" s="269" t="s">
        <v>52</v>
      </c>
      <c r="D26" s="269" t="s">
        <v>52</v>
      </c>
      <c r="E26" s="269" t="s">
        <v>177</v>
      </c>
      <c r="F26" s="269" t="s">
        <v>222</v>
      </c>
      <c r="G26" s="269" t="s">
        <v>363</v>
      </c>
      <c r="H26" s="269" t="s">
        <v>52</v>
      </c>
      <c r="I26" s="272" t="s">
        <v>52</v>
      </c>
      <c r="J26" s="270">
        <f>J25</f>
        <v>-7000000</v>
      </c>
      <c r="K26" s="270">
        <f t="shared" ref="K26:O26" si="7">K25</f>
        <v>-7000000</v>
      </c>
      <c r="L26" s="270">
        <f t="shared" si="7"/>
        <v>0</v>
      </c>
      <c r="M26" s="270">
        <f t="shared" si="7"/>
        <v>0</v>
      </c>
      <c r="N26" s="270">
        <f t="shared" si="7"/>
        <v>0</v>
      </c>
      <c r="O26" s="270">
        <f t="shared" si="7"/>
        <v>0</v>
      </c>
    </row>
    <row r="27" spans="1:15" ht="69">
      <c r="A27" s="414">
        <v>1</v>
      </c>
      <c r="B27" s="316" t="s">
        <v>511</v>
      </c>
      <c r="C27" s="269" t="s">
        <v>505</v>
      </c>
      <c r="D27" s="269" t="s">
        <v>506</v>
      </c>
      <c r="E27" s="269" t="s">
        <v>52</v>
      </c>
      <c r="F27" s="269" t="s">
        <v>52</v>
      </c>
      <c r="G27" s="269" t="s">
        <v>363</v>
      </c>
      <c r="H27" s="269" t="s">
        <v>510</v>
      </c>
      <c r="I27" s="270">
        <v>37677789</v>
      </c>
      <c r="J27" s="270">
        <f>K27+L27+M27+N27+O27</f>
        <v>7000000</v>
      </c>
      <c r="K27" s="270">
        <v>7000000</v>
      </c>
      <c r="L27" s="270">
        <v>0</v>
      </c>
      <c r="M27" s="270">
        <v>0</v>
      </c>
      <c r="N27" s="270">
        <v>0</v>
      </c>
      <c r="O27" s="270">
        <v>0</v>
      </c>
    </row>
    <row r="28" spans="1:15" ht="69">
      <c r="A28" s="414">
        <v>0</v>
      </c>
      <c r="B28" s="268" t="s">
        <v>52</v>
      </c>
      <c r="C28" s="269" t="s">
        <v>52</v>
      </c>
      <c r="D28" s="269" t="s">
        <v>52</v>
      </c>
      <c r="E28" s="269" t="s">
        <v>177</v>
      </c>
      <c r="F28" s="269" t="s">
        <v>222</v>
      </c>
      <c r="G28" s="269" t="s">
        <v>363</v>
      </c>
      <c r="H28" s="269" t="s">
        <v>52</v>
      </c>
      <c r="I28" s="272" t="s">
        <v>52</v>
      </c>
      <c r="J28" s="270">
        <f>J27</f>
        <v>7000000</v>
      </c>
      <c r="K28" s="270">
        <f t="shared" ref="K28:O28" si="8">K27</f>
        <v>7000000</v>
      </c>
      <c r="L28" s="270">
        <f t="shared" si="8"/>
        <v>0</v>
      </c>
      <c r="M28" s="270">
        <f t="shared" si="8"/>
        <v>0</v>
      </c>
      <c r="N28" s="270">
        <f t="shared" si="8"/>
        <v>0</v>
      </c>
      <c r="O28" s="270">
        <f t="shared" si="8"/>
        <v>0</v>
      </c>
    </row>
    <row r="29" spans="1:15" s="273" customFormat="1" ht="50.1" customHeight="1">
      <c r="A29" s="262">
        <v>1</v>
      </c>
      <c r="B29" s="323" t="s">
        <v>253</v>
      </c>
      <c r="C29" s="264" t="s">
        <v>366</v>
      </c>
      <c r="D29" s="264" t="s">
        <v>52</v>
      </c>
      <c r="E29" s="264" t="s">
        <v>52</v>
      </c>
      <c r="F29" s="264" t="s">
        <v>52</v>
      </c>
      <c r="G29" s="264" t="s">
        <v>363</v>
      </c>
      <c r="H29" s="264" t="s">
        <v>52</v>
      </c>
      <c r="I29" s="265" t="s">
        <v>52</v>
      </c>
      <c r="J29" s="266">
        <f>J31+J32+J34+J35+J37+J39+J41+J43</f>
        <v>8481154</v>
      </c>
      <c r="K29" s="266">
        <f t="shared" ref="K29:O29" si="9">K31+K32+K34+K35+K37+K39+K41+K43</f>
        <v>3919454</v>
      </c>
      <c r="L29" s="266">
        <f t="shared" si="9"/>
        <v>4561700</v>
      </c>
      <c r="M29" s="266">
        <f t="shared" si="9"/>
        <v>0</v>
      </c>
      <c r="N29" s="266">
        <f t="shared" si="9"/>
        <v>0</v>
      </c>
      <c r="O29" s="266">
        <f t="shared" si="9"/>
        <v>0</v>
      </c>
    </row>
    <row r="30" spans="1:15" ht="41.4">
      <c r="A30" s="414"/>
      <c r="B30" s="316" t="s">
        <v>367</v>
      </c>
      <c r="C30" s="269" t="s">
        <v>420</v>
      </c>
      <c r="D30" s="269" t="s">
        <v>421</v>
      </c>
      <c r="E30" s="269" t="s">
        <v>52</v>
      </c>
      <c r="F30" s="269" t="s">
        <v>52</v>
      </c>
      <c r="G30" s="269" t="s">
        <v>363</v>
      </c>
      <c r="H30" s="269" t="s">
        <v>422</v>
      </c>
      <c r="I30" s="270">
        <v>762000</v>
      </c>
      <c r="J30" s="270">
        <f>J31+J32</f>
        <v>88100</v>
      </c>
      <c r="K30" s="270">
        <f t="shared" ref="K30:O30" si="10">K31+K32</f>
        <v>26400</v>
      </c>
      <c r="L30" s="270">
        <f t="shared" si="10"/>
        <v>61700</v>
      </c>
      <c r="M30" s="270">
        <f t="shared" si="10"/>
        <v>0</v>
      </c>
      <c r="N30" s="270">
        <f t="shared" si="10"/>
        <v>0</v>
      </c>
      <c r="O30" s="270">
        <f t="shared" si="10"/>
        <v>0</v>
      </c>
    </row>
    <row r="31" spans="1:15" ht="107.7" customHeight="1">
      <c r="A31" s="414"/>
      <c r="B31" s="316" t="s">
        <v>52</v>
      </c>
      <c r="C31" s="268" t="s">
        <v>52</v>
      </c>
      <c r="D31" s="269" t="s">
        <v>52</v>
      </c>
      <c r="E31" s="269" t="s">
        <v>403</v>
      </c>
      <c r="F31" s="269" t="s">
        <v>423</v>
      </c>
      <c r="G31" s="269" t="s">
        <v>363</v>
      </c>
      <c r="H31" s="269" t="s">
        <v>52</v>
      </c>
      <c r="I31" s="269" t="s">
        <v>52</v>
      </c>
      <c r="J31" s="270">
        <f>K31</f>
        <v>26400</v>
      </c>
      <c r="K31" s="270">
        <v>26400</v>
      </c>
      <c r="L31" s="270">
        <v>0</v>
      </c>
      <c r="M31" s="270">
        <v>0</v>
      </c>
      <c r="N31" s="270">
        <v>0</v>
      </c>
      <c r="O31" s="270">
        <v>0</v>
      </c>
    </row>
    <row r="32" spans="1:15" ht="110.4">
      <c r="A32" s="414"/>
      <c r="B32" s="316" t="s">
        <v>52</v>
      </c>
      <c r="C32" s="268" t="s">
        <v>52</v>
      </c>
      <c r="D32" s="269" t="s">
        <v>52</v>
      </c>
      <c r="E32" s="269" t="s">
        <v>418</v>
      </c>
      <c r="F32" s="269" t="s">
        <v>424</v>
      </c>
      <c r="G32" s="269" t="s">
        <v>363</v>
      </c>
      <c r="H32" s="269" t="s">
        <v>52</v>
      </c>
      <c r="I32" s="269" t="s">
        <v>52</v>
      </c>
      <c r="J32" s="270">
        <f>L32</f>
        <v>61700</v>
      </c>
      <c r="K32" s="270">
        <v>0</v>
      </c>
      <c r="L32" s="270">
        <v>61700</v>
      </c>
      <c r="M32" s="270">
        <v>0</v>
      </c>
      <c r="N32" s="270">
        <v>0</v>
      </c>
      <c r="O32" s="270">
        <v>0</v>
      </c>
    </row>
    <row r="33" spans="1:15" ht="41.4">
      <c r="A33" s="414"/>
      <c r="B33" s="316" t="s">
        <v>514</v>
      </c>
      <c r="C33" s="269" t="s">
        <v>520</v>
      </c>
      <c r="D33" s="269" t="s">
        <v>521</v>
      </c>
      <c r="E33" s="269" t="s">
        <v>52</v>
      </c>
      <c r="F33" s="269" t="s">
        <v>52</v>
      </c>
      <c r="G33" s="269" t="s">
        <v>363</v>
      </c>
      <c r="H33" s="269" t="s">
        <v>422</v>
      </c>
      <c r="I33" s="270">
        <v>5000000</v>
      </c>
      <c r="J33" s="270">
        <f t="shared" ref="J33:O33" si="11">J35+J34</f>
        <v>5000000</v>
      </c>
      <c r="K33" s="270">
        <f t="shared" si="11"/>
        <v>500000</v>
      </c>
      <c r="L33" s="270">
        <f t="shared" si="11"/>
        <v>4500000</v>
      </c>
      <c r="M33" s="270">
        <f t="shared" si="11"/>
        <v>0</v>
      </c>
      <c r="N33" s="270">
        <f t="shared" si="11"/>
        <v>0</v>
      </c>
      <c r="O33" s="270">
        <f t="shared" si="11"/>
        <v>0</v>
      </c>
    </row>
    <row r="34" spans="1:15" ht="110.4">
      <c r="A34" s="414"/>
      <c r="B34" s="316" t="s">
        <v>52</v>
      </c>
      <c r="C34" s="268" t="s">
        <v>52</v>
      </c>
      <c r="D34" s="269" t="s">
        <v>52</v>
      </c>
      <c r="E34" s="389" t="s">
        <v>461</v>
      </c>
      <c r="F34" s="269" t="s">
        <v>462</v>
      </c>
      <c r="G34" s="269" t="s">
        <v>363</v>
      </c>
      <c r="H34" s="269" t="s">
        <v>52</v>
      </c>
      <c r="I34" s="269" t="s">
        <v>52</v>
      </c>
      <c r="J34" s="270">
        <f>K34+L34+M34+N34+O34</f>
        <v>500000</v>
      </c>
      <c r="K34" s="270">
        <v>500000</v>
      </c>
      <c r="L34" s="270">
        <v>0</v>
      </c>
      <c r="M34" s="270">
        <v>0</v>
      </c>
      <c r="N34" s="270">
        <v>0</v>
      </c>
      <c r="O34" s="270">
        <v>0</v>
      </c>
    </row>
    <row r="35" spans="1:15" ht="96.6">
      <c r="A35" s="414"/>
      <c r="B35" s="316" t="s">
        <v>52</v>
      </c>
      <c r="C35" s="268" t="s">
        <v>52</v>
      </c>
      <c r="D35" s="269" t="s">
        <v>52</v>
      </c>
      <c r="E35" s="389" t="s">
        <v>460</v>
      </c>
      <c r="F35" s="269" t="s">
        <v>459</v>
      </c>
      <c r="G35" s="269" t="s">
        <v>363</v>
      </c>
      <c r="H35" s="269" t="s">
        <v>52</v>
      </c>
      <c r="I35" s="269" t="s">
        <v>52</v>
      </c>
      <c r="J35" s="270">
        <f>K35+L35+M35+N35+O35</f>
        <v>4500000</v>
      </c>
      <c r="K35" s="270">
        <v>0</v>
      </c>
      <c r="L35" s="270">
        <v>4500000</v>
      </c>
      <c r="M35" s="270">
        <v>0</v>
      </c>
      <c r="N35" s="270">
        <v>0</v>
      </c>
      <c r="O35" s="270">
        <v>0</v>
      </c>
    </row>
    <row r="36" spans="1:15" ht="65.099999999999994" customHeight="1">
      <c r="A36" s="414">
        <v>1</v>
      </c>
      <c r="B36" s="316" t="s">
        <v>515</v>
      </c>
      <c r="C36" s="269" t="s">
        <v>504</v>
      </c>
      <c r="D36" s="269" t="s">
        <v>503</v>
      </c>
      <c r="E36" s="269" t="s">
        <v>52</v>
      </c>
      <c r="F36" s="269" t="s">
        <v>52</v>
      </c>
      <c r="G36" s="269" t="s">
        <v>363</v>
      </c>
      <c r="H36" s="269" t="s">
        <v>422</v>
      </c>
      <c r="I36" s="270">
        <v>1875000</v>
      </c>
      <c r="J36" s="270">
        <f>K36+L36+M36+N36+O36</f>
        <v>2000000</v>
      </c>
      <c r="K36" s="270">
        <v>2000000</v>
      </c>
      <c r="L36" s="270">
        <v>0</v>
      </c>
      <c r="M36" s="270">
        <v>0</v>
      </c>
      <c r="N36" s="270">
        <v>0</v>
      </c>
      <c r="O36" s="270">
        <v>0</v>
      </c>
    </row>
    <row r="37" spans="1:15" ht="69">
      <c r="A37" s="414">
        <v>0</v>
      </c>
      <c r="B37" s="268" t="s">
        <v>52</v>
      </c>
      <c r="C37" s="269" t="s">
        <v>52</v>
      </c>
      <c r="D37" s="269" t="s">
        <v>52</v>
      </c>
      <c r="E37" s="269" t="s">
        <v>236</v>
      </c>
      <c r="F37" s="269" t="s">
        <v>234</v>
      </c>
      <c r="G37" s="269" t="s">
        <v>363</v>
      </c>
      <c r="H37" s="269" t="s">
        <v>52</v>
      </c>
      <c r="I37" s="272" t="s">
        <v>52</v>
      </c>
      <c r="J37" s="270">
        <f>J36</f>
        <v>2000000</v>
      </c>
      <c r="K37" s="270">
        <f t="shared" ref="K37:O37" si="12">K36</f>
        <v>2000000</v>
      </c>
      <c r="L37" s="270">
        <f t="shared" si="12"/>
        <v>0</v>
      </c>
      <c r="M37" s="270">
        <f t="shared" si="12"/>
        <v>0</v>
      </c>
      <c r="N37" s="270">
        <f t="shared" si="12"/>
        <v>0</v>
      </c>
      <c r="O37" s="270">
        <f t="shared" si="12"/>
        <v>0</v>
      </c>
    </row>
    <row r="38" spans="1:15" ht="72" customHeight="1">
      <c r="A38" s="414">
        <v>1</v>
      </c>
      <c r="B38" s="316" t="s">
        <v>516</v>
      </c>
      <c r="C38" s="269" t="s">
        <v>507</v>
      </c>
      <c r="D38" s="269" t="s">
        <v>508</v>
      </c>
      <c r="E38" s="269" t="s">
        <v>52</v>
      </c>
      <c r="F38" s="269" t="s">
        <v>52</v>
      </c>
      <c r="G38" s="269" t="s">
        <v>363</v>
      </c>
      <c r="H38" s="269">
        <v>2026</v>
      </c>
      <c r="I38" s="270">
        <v>2000000</v>
      </c>
      <c r="J38" s="270">
        <f>K38+L38+M38+N38+O38</f>
        <v>300000</v>
      </c>
      <c r="K38" s="270">
        <v>300000</v>
      </c>
      <c r="L38" s="270">
        <v>0</v>
      </c>
      <c r="M38" s="270">
        <v>0</v>
      </c>
      <c r="N38" s="270">
        <v>0</v>
      </c>
      <c r="O38" s="270">
        <v>0</v>
      </c>
    </row>
    <row r="39" spans="1:15" ht="69">
      <c r="A39" s="414">
        <v>0</v>
      </c>
      <c r="B39" s="268" t="s">
        <v>52</v>
      </c>
      <c r="C39" s="269" t="s">
        <v>52</v>
      </c>
      <c r="D39" s="269" t="s">
        <v>52</v>
      </c>
      <c r="E39" s="269" t="s">
        <v>236</v>
      </c>
      <c r="F39" s="269" t="s">
        <v>234</v>
      </c>
      <c r="G39" s="269" t="s">
        <v>363</v>
      </c>
      <c r="H39" s="269" t="s">
        <v>52</v>
      </c>
      <c r="I39" s="272" t="s">
        <v>52</v>
      </c>
      <c r="J39" s="270">
        <f>J38</f>
        <v>300000</v>
      </c>
      <c r="K39" s="270">
        <f t="shared" ref="K39:O39" si="13">K38</f>
        <v>300000</v>
      </c>
      <c r="L39" s="270">
        <f t="shared" si="13"/>
        <v>0</v>
      </c>
      <c r="M39" s="270">
        <f t="shared" si="13"/>
        <v>0</v>
      </c>
      <c r="N39" s="270">
        <f t="shared" si="13"/>
        <v>0</v>
      </c>
      <c r="O39" s="270">
        <f t="shared" si="13"/>
        <v>0</v>
      </c>
    </row>
    <row r="40" spans="1:15" ht="88.35" customHeight="1">
      <c r="A40" s="414">
        <v>1</v>
      </c>
      <c r="B40" s="316" t="s">
        <v>546</v>
      </c>
      <c r="C40" s="269" t="s">
        <v>527</v>
      </c>
      <c r="D40" s="269" t="s">
        <v>548</v>
      </c>
      <c r="E40" s="269" t="s">
        <v>52</v>
      </c>
      <c r="F40" s="269" t="s">
        <v>52</v>
      </c>
      <c r="G40" s="269" t="s">
        <v>363</v>
      </c>
      <c r="H40" s="269" t="s">
        <v>422</v>
      </c>
      <c r="I40" s="270">
        <v>-1000000</v>
      </c>
      <c r="J40" s="270">
        <v>-1000000</v>
      </c>
      <c r="K40" s="270">
        <v>-1000000</v>
      </c>
      <c r="L40" s="270">
        <v>0</v>
      </c>
      <c r="M40" s="270">
        <v>0</v>
      </c>
      <c r="N40" s="270">
        <v>0</v>
      </c>
      <c r="O40" s="270">
        <v>0</v>
      </c>
    </row>
    <row r="41" spans="1:15" ht="69">
      <c r="A41" s="414">
        <v>0</v>
      </c>
      <c r="B41" s="268" t="s">
        <v>52</v>
      </c>
      <c r="C41" s="269" t="s">
        <v>52</v>
      </c>
      <c r="D41" s="269" t="s">
        <v>52</v>
      </c>
      <c r="E41" s="269" t="s">
        <v>236</v>
      </c>
      <c r="F41" s="269" t="s">
        <v>234</v>
      </c>
      <c r="G41" s="269" t="s">
        <v>363</v>
      </c>
      <c r="H41" s="269" t="s">
        <v>52</v>
      </c>
      <c r="I41" s="272" t="s">
        <v>52</v>
      </c>
      <c r="J41" s="270">
        <f>J40</f>
        <v>-1000000</v>
      </c>
      <c r="K41" s="270">
        <f t="shared" ref="K41:O41" si="14">K40</f>
        <v>-1000000</v>
      </c>
      <c r="L41" s="270">
        <f t="shared" si="14"/>
        <v>0</v>
      </c>
      <c r="M41" s="270">
        <f t="shared" si="14"/>
        <v>0</v>
      </c>
      <c r="N41" s="270">
        <f t="shared" si="14"/>
        <v>0</v>
      </c>
      <c r="O41" s="270">
        <f t="shared" si="14"/>
        <v>0</v>
      </c>
    </row>
    <row r="42" spans="1:15" ht="88.35" customHeight="1">
      <c r="A42" s="414">
        <v>1</v>
      </c>
      <c r="B42" s="316" t="s">
        <v>547</v>
      </c>
      <c r="C42" s="269" t="s">
        <v>527</v>
      </c>
      <c r="D42" s="269" t="s">
        <v>517</v>
      </c>
      <c r="E42" s="269" t="s">
        <v>52</v>
      </c>
      <c r="F42" s="269" t="s">
        <v>52</v>
      </c>
      <c r="G42" s="269" t="s">
        <v>363</v>
      </c>
      <c r="H42" s="269" t="s">
        <v>422</v>
      </c>
      <c r="I42" s="270">
        <v>2093054</v>
      </c>
      <c r="J42" s="270">
        <f>K42+L42+M42+N42+O42</f>
        <v>2093054</v>
      </c>
      <c r="K42" s="270">
        <f>1093054+1000000</f>
        <v>2093054</v>
      </c>
      <c r="L42" s="270">
        <v>0</v>
      </c>
      <c r="M42" s="270">
        <v>0</v>
      </c>
      <c r="N42" s="270">
        <v>0</v>
      </c>
      <c r="O42" s="270">
        <v>0</v>
      </c>
    </row>
    <row r="43" spans="1:15" ht="69">
      <c r="A43" s="414">
        <v>0</v>
      </c>
      <c r="B43" s="268" t="s">
        <v>52</v>
      </c>
      <c r="C43" s="269" t="s">
        <v>52</v>
      </c>
      <c r="D43" s="269" t="s">
        <v>52</v>
      </c>
      <c r="E43" s="269" t="s">
        <v>236</v>
      </c>
      <c r="F43" s="269" t="s">
        <v>234</v>
      </c>
      <c r="G43" s="269" t="s">
        <v>363</v>
      </c>
      <c r="H43" s="269" t="s">
        <v>52</v>
      </c>
      <c r="I43" s="272" t="s">
        <v>52</v>
      </c>
      <c r="J43" s="270">
        <f>J42</f>
        <v>2093054</v>
      </c>
      <c r="K43" s="270">
        <f t="shared" ref="K43:O43" si="15">K42</f>
        <v>2093054</v>
      </c>
      <c r="L43" s="270">
        <f t="shared" si="15"/>
        <v>0</v>
      </c>
      <c r="M43" s="270">
        <f t="shared" si="15"/>
        <v>0</v>
      </c>
      <c r="N43" s="270">
        <f t="shared" si="15"/>
        <v>0</v>
      </c>
      <c r="O43" s="270">
        <f t="shared" si="15"/>
        <v>0</v>
      </c>
    </row>
    <row r="44" spans="1:15" s="273" customFormat="1" ht="15" customHeight="1">
      <c r="A44" s="262">
        <v>1</v>
      </c>
      <c r="B44" s="323" t="s">
        <v>52</v>
      </c>
      <c r="C44" s="264" t="s">
        <v>52</v>
      </c>
      <c r="D44" s="264" t="s">
        <v>52</v>
      </c>
      <c r="E44" s="264" t="s">
        <v>52</v>
      </c>
      <c r="F44" s="264" t="s">
        <v>52</v>
      </c>
      <c r="G44" s="264" t="s">
        <v>52</v>
      </c>
      <c r="H44" s="264" t="s">
        <v>52</v>
      </c>
      <c r="I44" s="265" t="s">
        <v>53</v>
      </c>
      <c r="J44" s="266">
        <f>J9+J24+J29</f>
        <v>5981154</v>
      </c>
      <c r="K44" s="266">
        <f t="shared" ref="K44:O44" si="16">K9+K24+K29</f>
        <v>9919454</v>
      </c>
      <c r="L44" s="266">
        <f t="shared" si="16"/>
        <v>-3938300</v>
      </c>
      <c r="M44" s="266">
        <f t="shared" si="16"/>
        <v>0</v>
      </c>
      <c r="N44" s="266">
        <f t="shared" si="16"/>
        <v>0</v>
      </c>
      <c r="O44" s="266">
        <f t="shared" si="16"/>
        <v>0</v>
      </c>
    </row>
    <row r="47" spans="1:15" s="271" customFormat="1" ht="30" customHeight="1">
      <c r="A47" s="572" t="s">
        <v>376</v>
      </c>
      <c r="B47" s="573"/>
      <c r="C47" s="573"/>
      <c r="D47" s="573"/>
      <c r="E47" s="561" t="s">
        <v>377</v>
      </c>
      <c r="F47" s="561"/>
      <c r="G47" s="561"/>
      <c r="H47" s="561"/>
      <c r="I47" s="561"/>
      <c r="J47" s="274"/>
    </row>
  </sheetData>
  <mergeCells count="16">
    <mergeCell ref="A47:D47"/>
    <mergeCell ref="E47:I47"/>
    <mergeCell ref="L1:O1"/>
    <mergeCell ref="B2:O2"/>
    <mergeCell ref="B3:O3"/>
    <mergeCell ref="B4:O4"/>
    <mergeCell ref="B6:B7"/>
    <mergeCell ref="C6:C7"/>
    <mergeCell ref="D6:D7"/>
    <mergeCell ref="E6:E7"/>
    <mergeCell ref="F6:F7"/>
    <mergeCell ref="G6:G7"/>
    <mergeCell ref="H6:H7"/>
    <mergeCell ref="I6:I7"/>
    <mergeCell ref="J6:J7"/>
    <mergeCell ref="K6:O6"/>
  </mergeCells>
  <pageMargins left="0.23622047244094491" right="0.23622047244094491" top="0.94488188976377963" bottom="0.35433070866141736" header="0.31496062992125984" footer="0.31496062992125984"/>
  <pageSetup paperSize="9" scale="67" fitToHeight="0" orientation="landscape"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view="pageBreakPreview" topLeftCell="A43" zoomScale="85" zoomScaleNormal="100" zoomScaleSheetLayoutView="85" workbookViewId="0">
      <selection activeCell="A3" sqref="A3:K4"/>
    </sheetView>
  </sheetViews>
  <sheetFormatPr defaultColWidth="8.6640625" defaultRowHeight="16.2"/>
  <cols>
    <col min="1" max="1" width="13.33203125" style="195" customWidth="1"/>
    <col min="2" max="2" width="10.21875" style="196" customWidth="1"/>
    <col min="3" max="3" width="7.77734375" style="197" customWidth="1"/>
    <col min="4" max="4" width="45.33203125" style="198" customWidth="1"/>
    <col min="5" max="5" width="64.6640625" style="199" customWidth="1"/>
    <col min="6" max="6" width="18.33203125" style="199" customWidth="1"/>
    <col min="7" max="7" width="19.77734375" style="157" customWidth="1"/>
    <col min="8" max="9" width="19.6640625" style="157" customWidth="1"/>
    <col min="10" max="10" width="19.109375" style="157" customWidth="1"/>
    <col min="11" max="11" width="13.33203125" style="157" hidden="1" customWidth="1"/>
    <col min="12" max="12" width="8.6640625" style="157" hidden="1" customWidth="1"/>
    <col min="13" max="13" width="2.6640625" style="157" hidden="1" customWidth="1"/>
    <col min="14" max="256" width="8.6640625" style="157"/>
    <col min="257" max="257" width="13.33203125" style="157" customWidth="1"/>
    <col min="258" max="258" width="7.6640625" style="157" customWidth="1"/>
    <col min="259" max="259" width="7.33203125" style="157" customWidth="1"/>
    <col min="260" max="260" width="40.33203125" style="157" customWidth="1"/>
    <col min="261" max="261" width="57.88671875" style="157" customWidth="1"/>
    <col min="262" max="262" width="19.33203125" style="157" customWidth="1"/>
    <col min="263" max="263" width="15.33203125" style="157" customWidth="1"/>
    <col min="264" max="264" width="14.33203125" style="157" customWidth="1"/>
    <col min="265" max="265" width="15.109375" style="157" customWidth="1"/>
    <col min="266" max="266" width="15.33203125" style="157" customWidth="1"/>
    <col min="267" max="269" width="0" style="157" hidden="1" customWidth="1"/>
    <col min="270" max="512" width="8.6640625" style="157"/>
    <col min="513" max="513" width="13.33203125" style="157" customWidth="1"/>
    <col min="514" max="514" width="7.6640625" style="157" customWidth="1"/>
    <col min="515" max="515" width="7.33203125" style="157" customWidth="1"/>
    <col min="516" max="516" width="40.33203125" style="157" customWidth="1"/>
    <col min="517" max="517" width="57.88671875" style="157" customWidth="1"/>
    <col min="518" max="518" width="19.33203125" style="157" customWidth="1"/>
    <col min="519" max="519" width="15.33203125" style="157" customWidth="1"/>
    <col min="520" max="520" width="14.33203125" style="157" customWidth="1"/>
    <col min="521" max="521" width="15.109375" style="157" customWidth="1"/>
    <col min="522" max="522" width="15.33203125" style="157" customWidth="1"/>
    <col min="523" max="525" width="0" style="157" hidden="1" customWidth="1"/>
    <col min="526" max="768" width="8.6640625" style="157"/>
    <col min="769" max="769" width="13.33203125" style="157" customWidth="1"/>
    <col min="770" max="770" width="7.6640625" style="157" customWidth="1"/>
    <col min="771" max="771" width="7.33203125" style="157" customWidth="1"/>
    <col min="772" max="772" width="40.33203125" style="157" customWidth="1"/>
    <col min="773" max="773" width="57.88671875" style="157" customWidth="1"/>
    <col min="774" max="774" width="19.33203125" style="157" customWidth="1"/>
    <col min="775" max="775" width="15.33203125" style="157" customWidth="1"/>
    <col min="776" max="776" width="14.33203125" style="157" customWidth="1"/>
    <col min="777" max="777" width="15.109375" style="157" customWidth="1"/>
    <col min="778" max="778" width="15.33203125" style="157" customWidth="1"/>
    <col min="779" max="781" width="0" style="157" hidden="1" customWidth="1"/>
    <col min="782" max="1024" width="8.6640625" style="157"/>
    <col min="1025" max="1025" width="13.33203125" style="157" customWidth="1"/>
    <col min="1026" max="1026" width="7.6640625" style="157" customWidth="1"/>
    <col min="1027" max="1027" width="7.33203125" style="157" customWidth="1"/>
    <col min="1028" max="1028" width="40.33203125" style="157" customWidth="1"/>
    <col min="1029" max="1029" width="57.88671875" style="157" customWidth="1"/>
    <col min="1030" max="1030" width="19.33203125" style="157" customWidth="1"/>
    <col min="1031" max="1031" width="15.33203125" style="157" customWidth="1"/>
    <col min="1032" max="1032" width="14.33203125" style="157" customWidth="1"/>
    <col min="1033" max="1033" width="15.109375" style="157" customWidth="1"/>
    <col min="1034" max="1034" width="15.33203125" style="157" customWidth="1"/>
    <col min="1035" max="1037" width="0" style="157" hidden="1" customWidth="1"/>
    <col min="1038" max="1280" width="8.6640625" style="157"/>
    <col min="1281" max="1281" width="13.33203125" style="157" customWidth="1"/>
    <col min="1282" max="1282" width="7.6640625" style="157" customWidth="1"/>
    <col min="1283" max="1283" width="7.33203125" style="157" customWidth="1"/>
    <col min="1284" max="1284" width="40.33203125" style="157" customWidth="1"/>
    <col min="1285" max="1285" width="57.88671875" style="157" customWidth="1"/>
    <col min="1286" max="1286" width="19.33203125" style="157" customWidth="1"/>
    <col min="1287" max="1287" width="15.33203125" style="157" customWidth="1"/>
    <col min="1288" max="1288" width="14.33203125" style="157" customWidth="1"/>
    <col min="1289" max="1289" width="15.109375" style="157" customWidth="1"/>
    <col min="1290" max="1290" width="15.33203125" style="157" customWidth="1"/>
    <col min="1291" max="1293" width="0" style="157" hidden="1" customWidth="1"/>
    <col min="1294" max="1536" width="8.6640625" style="157"/>
    <col min="1537" max="1537" width="13.33203125" style="157" customWidth="1"/>
    <col min="1538" max="1538" width="7.6640625" style="157" customWidth="1"/>
    <col min="1539" max="1539" width="7.33203125" style="157" customWidth="1"/>
    <col min="1540" max="1540" width="40.33203125" style="157" customWidth="1"/>
    <col min="1541" max="1541" width="57.88671875" style="157" customWidth="1"/>
    <col min="1542" max="1542" width="19.33203125" style="157" customWidth="1"/>
    <col min="1543" max="1543" width="15.33203125" style="157" customWidth="1"/>
    <col min="1544" max="1544" width="14.33203125" style="157" customWidth="1"/>
    <col min="1545" max="1545" width="15.109375" style="157" customWidth="1"/>
    <col min="1546" max="1546" width="15.33203125" style="157" customWidth="1"/>
    <col min="1547" max="1549" width="0" style="157" hidden="1" customWidth="1"/>
    <col min="1550" max="1792" width="8.6640625" style="157"/>
    <col min="1793" max="1793" width="13.33203125" style="157" customWidth="1"/>
    <col min="1794" max="1794" width="7.6640625" style="157" customWidth="1"/>
    <col min="1795" max="1795" width="7.33203125" style="157" customWidth="1"/>
    <col min="1796" max="1796" width="40.33203125" style="157" customWidth="1"/>
    <col min="1797" max="1797" width="57.88671875" style="157" customWidth="1"/>
    <col min="1798" max="1798" width="19.33203125" style="157" customWidth="1"/>
    <col min="1799" max="1799" width="15.33203125" style="157" customWidth="1"/>
    <col min="1800" max="1800" width="14.33203125" style="157" customWidth="1"/>
    <col min="1801" max="1801" width="15.109375" style="157" customWidth="1"/>
    <col min="1802" max="1802" width="15.33203125" style="157" customWidth="1"/>
    <col min="1803" max="1805" width="0" style="157" hidden="1" customWidth="1"/>
    <col min="1806" max="2048" width="8.6640625" style="157"/>
    <col min="2049" max="2049" width="13.33203125" style="157" customWidth="1"/>
    <col min="2050" max="2050" width="7.6640625" style="157" customWidth="1"/>
    <col min="2051" max="2051" width="7.33203125" style="157" customWidth="1"/>
    <col min="2052" max="2052" width="40.33203125" style="157" customWidth="1"/>
    <col min="2053" max="2053" width="57.88671875" style="157" customWidth="1"/>
    <col min="2054" max="2054" width="19.33203125" style="157" customWidth="1"/>
    <col min="2055" max="2055" width="15.33203125" style="157" customWidth="1"/>
    <col min="2056" max="2056" width="14.33203125" style="157" customWidth="1"/>
    <col min="2057" max="2057" width="15.109375" style="157" customWidth="1"/>
    <col min="2058" max="2058" width="15.33203125" style="157" customWidth="1"/>
    <col min="2059" max="2061" width="0" style="157" hidden="1" customWidth="1"/>
    <col min="2062" max="2304" width="8.6640625" style="157"/>
    <col min="2305" max="2305" width="13.33203125" style="157" customWidth="1"/>
    <col min="2306" max="2306" width="7.6640625" style="157" customWidth="1"/>
    <col min="2307" max="2307" width="7.33203125" style="157" customWidth="1"/>
    <col min="2308" max="2308" width="40.33203125" style="157" customWidth="1"/>
    <col min="2309" max="2309" width="57.88671875" style="157" customWidth="1"/>
    <col min="2310" max="2310" width="19.33203125" style="157" customWidth="1"/>
    <col min="2311" max="2311" width="15.33203125" style="157" customWidth="1"/>
    <col min="2312" max="2312" width="14.33203125" style="157" customWidth="1"/>
    <col min="2313" max="2313" width="15.109375" style="157" customWidth="1"/>
    <col min="2314" max="2314" width="15.33203125" style="157" customWidth="1"/>
    <col min="2315" max="2317" width="0" style="157" hidden="1" customWidth="1"/>
    <col min="2318" max="2560" width="8.6640625" style="157"/>
    <col min="2561" max="2561" width="13.33203125" style="157" customWidth="1"/>
    <col min="2562" max="2562" width="7.6640625" style="157" customWidth="1"/>
    <col min="2563" max="2563" width="7.33203125" style="157" customWidth="1"/>
    <col min="2564" max="2564" width="40.33203125" style="157" customWidth="1"/>
    <col min="2565" max="2565" width="57.88671875" style="157" customWidth="1"/>
    <col min="2566" max="2566" width="19.33203125" style="157" customWidth="1"/>
    <col min="2567" max="2567" width="15.33203125" style="157" customWidth="1"/>
    <col min="2568" max="2568" width="14.33203125" style="157" customWidth="1"/>
    <col min="2569" max="2569" width="15.109375" style="157" customWidth="1"/>
    <col min="2570" max="2570" width="15.33203125" style="157" customWidth="1"/>
    <col min="2571" max="2573" width="0" style="157" hidden="1" customWidth="1"/>
    <col min="2574" max="2816" width="8.6640625" style="157"/>
    <col min="2817" max="2817" width="13.33203125" style="157" customWidth="1"/>
    <col min="2818" max="2818" width="7.6640625" style="157" customWidth="1"/>
    <col min="2819" max="2819" width="7.33203125" style="157" customWidth="1"/>
    <col min="2820" max="2820" width="40.33203125" style="157" customWidth="1"/>
    <col min="2821" max="2821" width="57.88671875" style="157" customWidth="1"/>
    <col min="2822" max="2822" width="19.33203125" style="157" customWidth="1"/>
    <col min="2823" max="2823" width="15.33203125" style="157" customWidth="1"/>
    <col min="2824" max="2824" width="14.33203125" style="157" customWidth="1"/>
    <col min="2825" max="2825" width="15.109375" style="157" customWidth="1"/>
    <col min="2826" max="2826" width="15.33203125" style="157" customWidth="1"/>
    <col min="2827" max="2829" width="0" style="157" hidden="1" customWidth="1"/>
    <col min="2830" max="3072" width="8.6640625" style="157"/>
    <col min="3073" max="3073" width="13.33203125" style="157" customWidth="1"/>
    <col min="3074" max="3074" width="7.6640625" style="157" customWidth="1"/>
    <col min="3075" max="3075" width="7.33203125" style="157" customWidth="1"/>
    <col min="3076" max="3076" width="40.33203125" style="157" customWidth="1"/>
    <col min="3077" max="3077" width="57.88671875" style="157" customWidth="1"/>
    <col min="3078" max="3078" width="19.33203125" style="157" customWidth="1"/>
    <col min="3079" max="3079" width="15.33203125" style="157" customWidth="1"/>
    <col min="3080" max="3080" width="14.33203125" style="157" customWidth="1"/>
    <col min="3081" max="3081" width="15.109375" style="157" customWidth="1"/>
    <col min="3082" max="3082" width="15.33203125" style="157" customWidth="1"/>
    <col min="3083" max="3085" width="0" style="157" hidden="1" customWidth="1"/>
    <col min="3086" max="3328" width="8.6640625" style="157"/>
    <col min="3329" max="3329" width="13.33203125" style="157" customWidth="1"/>
    <col min="3330" max="3330" width="7.6640625" style="157" customWidth="1"/>
    <col min="3331" max="3331" width="7.33203125" style="157" customWidth="1"/>
    <col min="3332" max="3332" width="40.33203125" style="157" customWidth="1"/>
    <col min="3333" max="3333" width="57.88671875" style="157" customWidth="1"/>
    <col min="3334" max="3334" width="19.33203125" style="157" customWidth="1"/>
    <col min="3335" max="3335" width="15.33203125" style="157" customWidth="1"/>
    <col min="3336" max="3336" width="14.33203125" style="157" customWidth="1"/>
    <col min="3337" max="3337" width="15.109375" style="157" customWidth="1"/>
    <col min="3338" max="3338" width="15.33203125" style="157" customWidth="1"/>
    <col min="3339" max="3341" width="0" style="157" hidden="1" customWidth="1"/>
    <col min="3342" max="3584" width="8.6640625" style="157"/>
    <col min="3585" max="3585" width="13.33203125" style="157" customWidth="1"/>
    <col min="3586" max="3586" width="7.6640625" style="157" customWidth="1"/>
    <col min="3587" max="3587" width="7.33203125" style="157" customWidth="1"/>
    <col min="3588" max="3588" width="40.33203125" style="157" customWidth="1"/>
    <col min="3589" max="3589" width="57.88671875" style="157" customWidth="1"/>
    <col min="3590" max="3590" width="19.33203125" style="157" customWidth="1"/>
    <col min="3591" max="3591" width="15.33203125" style="157" customWidth="1"/>
    <col min="3592" max="3592" width="14.33203125" style="157" customWidth="1"/>
    <col min="3593" max="3593" width="15.109375" style="157" customWidth="1"/>
    <col min="3594" max="3594" width="15.33203125" style="157" customWidth="1"/>
    <col min="3595" max="3597" width="0" style="157" hidden="1" customWidth="1"/>
    <col min="3598" max="3840" width="8.6640625" style="157"/>
    <col min="3841" max="3841" width="13.33203125" style="157" customWidth="1"/>
    <col min="3842" max="3842" width="7.6640625" style="157" customWidth="1"/>
    <col min="3843" max="3843" width="7.33203125" style="157" customWidth="1"/>
    <col min="3844" max="3844" width="40.33203125" style="157" customWidth="1"/>
    <col min="3845" max="3845" width="57.88671875" style="157" customWidth="1"/>
    <col min="3846" max="3846" width="19.33203125" style="157" customWidth="1"/>
    <col min="3847" max="3847" width="15.33203125" style="157" customWidth="1"/>
    <col min="3848" max="3848" width="14.33203125" style="157" customWidth="1"/>
    <col min="3849" max="3849" width="15.109375" style="157" customWidth="1"/>
    <col min="3850" max="3850" width="15.33203125" style="157" customWidth="1"/>
    <col min="3851" max="3853" width="0" style="157" hidden="1" customWidth="1"/>
    <col min="3854" max="4096" width="8.6640625" style="157"/>
    <col min="4097" max="4097" width="13.33203125" style="157" customWidth="1"/>
    <col min="4098" max="4098" width="7.6640625" style="157" customWidth="1"/>
    <col min="4099" max="4099" width="7.33203125" style="157" customWidth="1"/>
    <col min="4100" max="4100" width="40.33203125" style="157" customWidth="1"/>
    <col min="4101" max="4101" width="57.88671875" style="157" customWidth="1"/>
    <col min="4102" max="4102" width="19.33203125" style="157" customWidth="1"/>
    <col min="4103" max="4103" width="15.33203125" style="157" customWidth="1"/>
    <col min="4104" max="4104" width="14.33203125" style="157" customWidth="1"/>
    <col min="4105" max="4105" width="15.109375" style="157" customWidth="1"/>
    <col min="4106" max="4106" width="15.33203125" style="157" customWidth="1"/>
    <col min="4107" max="4109" width="0" style="157" hidden="1" customWidth="1"/>
    <col min="4110" max="4352" width="8.6640625" style="157"/>
    <col min="4353" max="4353" width="13.33203125" style="157" customWidth="1"/>
    <col min="4354" max="4354" width="7.6640625" style="157" customWidth="1"/>
    <col min="4355" max="4355" width="7.33203125" style="157" customWidth="1"/>
    <col min="4356" max="4356" width="40.33203125" style="157" customWidth="1"/>
    <col min="4357" max="4357" width="57.88671875" style="157" customWidth="1"/>
    <col min="4358" max="4358" width="19.33203125" style="157" customWidth="1"/>
    <col min="4359" max="4359" width="15.33203125" style="157" customWidth="1"/>
    <col min="4360" max="4360" width="14.33203125" style="157" customWidth="1"/>
    <col min="4361" max="4361" width="15.109375" style="157" customWidth="1"/>
    <col min="4362" max="4362" width="15.33203125" style="157" customWidth="1"/>
    <col min="4363" max="4365" width="0" style="157" hidden="1" customWidth="1"/>
    <col min="4366" max="4608" width="8.6640625" style="157"/>
    <col min="4609" max="4609" width="13.33203125" style="157" customWidth="1"/>
    <col min="4610" max="4610" width="7.6640625" style="157" customWidth="1"/>
    <col min="4611" max="4611" width="7.33203125" style="157" customWidth="1"/>
    <col min="4612" max="4612" width="40.33203125" style="157" customWidth="1"/>
    <col min="4613" max="4613" width="57.88671875" style="157" customWidth="1"/>
    <col min="4614" max="4614" width="19.33203125" style="157" customWidth="1"/>
    <col min="4615" max="4615" width="15.33203125" style="157" customWidth="1"/>
    <col min="4616" max="4616" width="14.33203125" style="157" customWidth="1"/>
    <col min="4617" max="4617" width="15.109375" style="157" customWidth="1"/>
    <col min="4618" max="4618" width="15.33203125" style="157" customWidth="1"/>
    <col min="4619" max="4621" width="0" style="157" hidden="1" customWidth="1"/>
    <col min="4622" max="4864" width="8.6640625" style="157"/>
    <col min="4865" max="4865" width="13.33203125" style="157" customWidth="1"/>
    <col min="4866" max="4866" width="7.6640625" style="157" customWidth="1"/>
    <col min="4867" max="4867" width="7.33203125" style="157" customWidth="1"/>
    <col min="4868" max="4868" width="40.33203125" style="157" customWidth="1"/>
    <col min="4869" max="4869" width="57.88671875" style="157" customWidth="1"/>
    <col min="4870" max="4870" width="19.33203125" style="157" customWidth="1"/>
    <col min="4871" max="4871" width="15.33203125" style="157" customWidth="1"/>
    <col min="4872" max="4872" width="14.33203125" style="157" customWidth="1"/>
    <col min="4873" max="4873" width="15.109375" style="157" customWidth="1"/>
    <col min="4874" max="4874" width="15.33203125" style="157" customWidth="1"/>
    <col min="4875" max="4877" width="0" style="157" hidden="1" customWidth="1"/>
    <col min="4878" max="5120" width="8.6640625" style="157"/>
    <col min="5121" max="5121" width="13.33203125" style="157" customWidth="1"/>
    <col min="5122" max="5122" width="7.6640625" style="157" customWidth="1"/>
    <col min="5123" max="5123" width="7.33203125" style="157" customWidth="1"/>
    <col min="5124" max="5124" width="40.33203125" style="157" customWidth="1"/>
    <col min="5125" max="5125" width="57.88671875" style="157" customWidth="1"/>
    <col min="5126" max="5126" width="19.33203125" style="157" customWidth="1"/>
    <col min="5127" max="5127" width="15.33203125" style="157" customWidth="1"/>
    <col min="5128" max="5128" width="14.33203125" style="157" customWidth="1"/>
    <col min="5129" max="5129" width="15.109375" style="157" customWidth="1"/>
    <col min="5130" max="5130" width="15.33203125" style="157" customWidth="1"/>
    <col min="5131" max="5133" width="0" style="157" hidden="1" customWidth="1"/>
    <col min="5134" max="5376" width="8.6640625" style="157"/>
    <col min="5377" max="5377" width="13.33203125" style="157" customWidth="1"/>
    <col min="5378" max="5378" width="7.6640625" style="157" customWidth="1"/>
    <col min="5379" max="5379" width="7.33203125" style="157" customWidth="1"/>
    <col min="5380" max="5380" width="40.33203125" style="157" customWidth="1"/>
    <col min="5381" max="5381" width="57.88671875" style="157" customWidth="1"/>
    <col min="5382" max="5382" width="19.33203125" style="157" customWidth="1"/>
    <col min="5383" max="5383" width="15.33203125" style="157" customWidth="1"/>
    <col min="5384" max="5384" width="14.33203125" style="157" customWidth="1"/>
    <col min="5385" max="5385" width="15.109375" style="157" customWidth="1"/>
    <col min="5386" max="5386" width="15.33203125" style="157" customWidth="1"/>
    <col min="5387" max="5389" width="0" style="157" hidden="1" customWidth="1"/>
    <col min="5390" max="5632" width="8.6640625" style="157"/>
    <col min="5633" max="5633" width="13.33203125" style="157" customWidth="1"/>
    <col min="5634" max="5634" width="7.6640625" style="157" customWidth="1"/>
    <col min="5635" max="5635" width="7.33203125" style="157" customWidth="1"/>
    <col min="5636" max="5636" width="40.33203125" style="157" customWidth="1"/>
    <col min="5637" max="5637" width="57.88671875" style="157" customWidth="1"/>
    <col min="5638" max="5638" width="19.33203125" style="157" customWidth="1"/>
    <col min="5639" max="5639" width="15.33203125" style="157" customWidth="1"/>
    <col min="5640" max="5640" width="14.33203125" style="157" customWidth="1"/>
    <col min="5641" max="5641" width="15.109375" style="157" customWidth="1"/>
    <col min="5642" max="5642" width="15.33203125" style="157" customWidth="1"/>
    <col min="5643" max="5645" width="0" style="157" hidden="1" customWidth="1"/>
    <col min="5646" max="5888" width="8.6640625" style="157"/>
    <col min="5889" max="5889" width="13.33203125" style="157" customWidth="1"/>
    <col min="5890" max="5890" width="7.6640625" style="157" customWidth="1"/>
    <col min="5891" max="5891" width="7.33203125" style="157" customWidth="1"/>
    <col min="5892" max="5892" width="40.33203125" style="157" customWidth="1"/>
    <col min="5893" max="5893" width="57.88671875" style="157" customWidth="1"/>
    <col min="5894" max="5894" width="19.33203125" style="157" customWidth="1"/>
    <col min="5895" max="5895" width="15.33203125" style="157" customWidth="1"/>
    <col min="5896" max="5896" width="14.33203125" style="157" customWidth="1"/>
    <col min="5897" max="5897" width="15.109375" style="157" customWidth="1"/>
    <col min="5898" max="5898" width="15.33203125" style="157" customWidth="1"/>
    <col min="5899" max="5901" width="0" style="157" hidden="1" customWidth="1"/>
    <col min="5902" max="6144" width="8.6640625" style="157"/>
    <col min="6145" max="6145" width="13.33203125" style="157" customWidth="1"/>
    <col min="6146" max="6146" width="7.6640625" style="157" customWidth="1"/>
    <col min="6147" max="6147" width="7.33203125" style="157" customWidth="1"/>
    <col min="6148" max="6148" width="40.33203125" style="157" customWidth="1"/>
    <col min="6149" max="6149" width="57.88671875" style="157" customWidth="1"/>
    <col min="6150" max="6150" width="19.33203125" style="157" customWidth="1"/>
    <col min="6151" max="6151" width="15.33203125" style="157" customWidth="1"/>
    <col min="6152" max="6152" width="14.33203125" style="157" customWidth="1"/>
    <col min="6153" max="6153" width="15.109375" style="157" customWidth="1"/>
    <col min="6154" max="6154" width="15.33203125" style="157" customWidth="1"/>
    <col min="6155" max="6157" width="0" style="157" hidden="1" customWidth="1"/>
    <col min="6158" max="6400" width="8.6640625" style="157"/>
    <col min="6401" max="6401" width="13.33203125" style="157" customWidth="1"/>
    <col min="6402" max="6402" width="7.6640625" style="157" customWidth="1"/>
    <col min="6403" max="6403" width="7.33203125" style="157" customWidth="1"/>
    <col min="6404" max="6404" width="40.33203125" style="157" customWidth="1"/>
    <col min="6405" max="6405" width="57.88671875" style="157" customWidth="1"/>
    <col min="6406" max="6406" width="19.33203125" style="157" customWidth="1"/>
    <col min="6407" max="6407" width="15.33203125" style="157" customWidth="1"/>
    <col min="6408" max="6408" width="14.33203125" style="157" customWidth="1"/>
    <col min="6409" max="6409" width="15.109375" style="157" customWidth="1"/>
    <col min="6410" max="6410" width="15.33203125" style="157" customWidth="1"/>
    <col min="6411" max="6413" width="0" style="157" hidden="1" customWidth="1"/>
    <col min="6414" max="6656" width="8.6640625" style="157"/>
    <col min="6657" max="6657" width="13.33203125" style="157" customWidth="1"/>
    <col min="6658" max="6658" width="7.6640625" style="157" customWidth="1"/>
    <col min="6659" max="6659" width="7.33203125" style="157" customWidth="1"/>
    <col min="6660" max="6660" width="40.33203125" style="157" customWidth="1"/>
    <col min="6661" max="6661" width="57.88671875" style="157" customWidth="1"/>
    <col min="6662" max="6662" width="19.33203125" style="157" customWidth="1"/>
    <col min="6663" max="6663" width="15.33203125" style="157" customWidth="1"/>
    <col min="6664" max="6664" width="14.33203125" style="157" customWidth="1"/>
    <col min="6665" max="6665" width="15.109375" style="157" customWidth="1"/>
    <col min="6666" max="6666" width="15.33203125" style="157" customWidth="1"/>
    <col min="6667" max="6669" width="0" style="157" hidden="1" customWidth="1"/>
    <col min="6670" max="6912" width="8.6640625" style="157"/>
    <col min="6913" max="6913" width="13.33203125" style="157" customWidth="1"/>
    <col min="6914" max="6914" width="7.6640625" style="157" customWidth="1"/>
    <col min="6915" max="6915" width="7.33203125" style="157" customWidth="1"/>
    <col min="6916" max="6916" width="40.33203125" style="157" customWidth="1"/>
    <col min="6917" max="6917" width="57.88671875" style="157" customWidth="1"/>
    <col min="6918" max="6918" width="19.33203125" style="157" customWidth="1"/>
    <col min="6919" max="6919" width="15.33203125" style="157" customWidth="1"/>
    <col min="6920" max="6920" width="14.33203125" style="157" customWidth="1"/>
    <col min="6921" max="6921" width="15.109375" style="157" customWidth="1"/>
    <col min="6922" max="6922" width="15.33203125" style="157" customWidth="1"/>
    <col min="6923" max="6925" width="0" style="157" hidden="1" customWidth="1"/>
    <col min="6926" max="7168" width="8.6640625" style="157"/>
    <col min="7169" max="7169" width="13.33203125" style="157" customWidth="1"/>
    <col min="7170" max="7170" width="7.6640625" style="157" customWidth="1"/>
    <col min="7171" max="7171" width="7.33203125" style="157" customWidth="1"/>
    <col min="7172" max="7172" width="40.33203125" style="157" customWidth="1"/>
    <col min="7173" max="7173" width="57.88671875" style="157" customWidth="1"/>
    <col min="7174" max="7174" width="19.33203125" style="157" customWidth="1"/>
    <col min="7175" max="7175" width="15.33203125" style="157" customWidth="1"/>
    <col min="7176" max="7176" width="14.33203125" style="157" customWidth="1"/>
    <col min="7177" max="7177" width="15.109375" style="157" customWidth="1"/>
    <col min="7178" max="7178" width="15.33203125" style="157" customWidth="1"/>
    <col min="7179" max="7181" width="0" style="157" hidden="1" customWidth="1"/>
    <col min="7182" max="7424" width="8.6640625" style="157"/>
    <col min="7425" max="7425" width="13.33203125" style="157" customWidth="1"/>
    <col min="7426" max="7426" width="7.6640625" style="157" customWidth="1"/>
    <col min="7427" max="7427" width="7.33203125" style="157" customWidth="1"/>
    <col min="7428" max="7428" width="40.33203125" style="157" customWidth="1"/>
    <col min="7429" max="7429" width="57.88671875" style="157" customWidth="1"/>
    <col min="7430" max="7430" width="19.33203125" style="157" customWidth="1"/>
    <col min="7431" max="7431" width="15.33203125" style="157" customWidth="1"/>
    <col min="7432" max="7432" width="14.33203125" style="157" customWidth="1"/>
    <col min="7433" max="7433" width="15.109375" style="157" customWidth="1"/>
    <col min="7434" max="7434" width="15.33203125" style="157" customWidth="1"/>
    <col min="7435" max="7437" width="0" style="157" hidden="1" customWidth="1"/>
    <col min="7438" max="7680" width="8.6640625" style="157"/>
    <col min="7681" max="7681" width="13.33203125" style="157" customWidth="1"/>
    <col min="7682" max="7682" width="7.6640625" style="157" customWidth="1"/>
    <col min="7683" max="7683" width="7.33203125" style="157" customWidth="1"/>
    <col min="7684" max="7684" width="40.33203125" style="157" customWidth="1"/>
    <col min="7685" max="7685" width="57.88671875" style="157" customWidth="1"/>
    <col min="7686" max="7686" width="19.33203125" style="157" customWidth="1"/>
    <col min="7687" max="7687" width="15.33203125" style="157" customWidth="1"/>
    <col min="7688" max="7688" width="14.33203125" style="157" customWidth="1"/>
    <col min="7689" max="7689" width="15.109375" style="157" customWidth="1"/>
    <col min="7690" max="7690" width="15.33203125" style="157" customWidth="1"/>
    <col min="7691" max="7693" width="0" style="157" hidden="1" customWidth="1"/>
    <col min="7694" max="7936" width="8.6640625" style="157"/>
    <col min="7937" max="7937" width="13.33203125" style="157" customWidth="1"/>
    <col min="7938" max="7938" width="7.6640625" style="157" customWidth="1"/>
    <col min="7939" max="7939" width="7.33203125" style="157" customWidth="1"/>
    <col min="7940" max="7940" width="40.33203125" style="157" customWidth="1"/>
    <col min="7941" max="7941" width="57.88671875" style="157" customWidth="1"/>
    <col min="7942" max="7942" width="19.33203125" style="157" customWidth="1"/>
    <col min="7943" max="7943" width="15.33203125" style="157" customWidth="1"/>
    <col min="7944" max="7944" width="14.33203125" style="157" customWidth="1"/>
    <col min="7945" max="7945" width="15.109375" style="157" customWidth="1"/>
    <col min="7946" max="7946" width="15.33203125" style="157" customWidth="1"/>
    <col min="7947" max="7949" width="0" style="157" hidden="1" customWidth="1"/>
    <col min="7950" max="8192" width="8.6640625" style="157"/>
    <col min="8193" max="8193" width="13.33203125" style="157" customWidth="1"/>
    <col min="8194" max="8194" width="7.6640625" style="157" customWidth="1"/>
    <col min="8195" max="8195" width="7.33203125" style="157" customWidth="1"/>
    <col min="8196" max="8196" width="40.33203125" style="157" customWidth="1"/>
    <col min="8197" max="8197" width="57.88671875" style="157" customWidth="1"/>
    <col min="8198" max="8198" width="19.33203125" style="157" customWidth="1"/>
    <col min="8199" max="8199" width="15.33203125" style="157" customWidth="1"/>
    <col min="8200" max="8200" width="14.33203125" style="157" customWidth="1"/>
    <col min="8201" max="8201" width="15.109375" style="157" customWidth="1"/>
    <col min="8202" max="8202" width="15.33203125" style="157" customWidth="1"/>
    <col min="8203" max="8205" width="0" style="157" hidden="1" customWidth="1"/>
    <col min="8206" max="8448" width="8.6640625" style="157"/>
    <col min="8449" max="8449" width="13.33203125" style="157" customWidth="1"/>
    <col min="8450" max="8450" width="7.6640625" style="157" customWidth="1"/>
    <col min="8451" max="8451" width="7.33203125" style="157" customWidth="1"/>
    <col min="8452" max="8452" width="40.33203125" style="157" customWidth="1"/>
    <col min="8453" max="8453" width="57.88671875" style="157" customWidth="1"/>
    <col min="8454" max="8454" width="19.33203125" style="157" customWidth="1"/>
    <col min="8455" max="8455" width="15.33203125" style="157" customWidth="1"/>
    <col min="8456" max="8456" width="14.33203125" style="157" customWidth="1"/>
    <col min="8457" max="8457" width="15.109375" style="157" customWidth="1"/>
    <col min="8458" max="8458" width="15.33203125" style="157" customWidth="1"/>
    <col min="8459" max="8461" width="0" style="157" hidden="1" customWidth="1"/>
    <col min="8462" max="8704" width="8.6640625" style="157"/>
    <col min="8705" max="8705" width="13.33203125" style="157" customWidth="1"/>
    <col min="8706" max="8706" width="7.6640625" style="157" customWidth="1"/>
    <col min="8707" max="8707" width="7.33203125" style="157" customWidth="1"/>
    <col min="8708" max="8708" width="40.33203125" style="157" customWidth="1"/>
    <col min="8709" max="8709" width="57.88671875" style="157" customWidth="1"/>
    <col min="8710" max="8710" width="19.33203125" style="157" customWidth="1"/>
    <col min="8711" max="8711" width="15.33203125" style="157" customWidth="1"/>
    <col min="8712" max="8712" width="14.33203125" style="157" customWidth="1"/>
    <col min="8713" max="8713" width="15.109375" style="157" customWidth="1"/>
    <col min="8714" max="8714" width="15.33203125" style="157" customWidth="1"/>
    <col min="8715" max="8717" width="0" style="157" hidden="1" customWidth="1"/>
    <col min="8718" max="8960" width="8.6640625" style="157"/>
    <col min="8961" max="8961" width="13.33203125" style="157" customWidth="1"/>
    <col min="8962" max="8962" width="7.6640625" style="157" customWidth="1"/>
    <col min="8963" max="8963" width="7.33203125" style="157" customWidth="1"/>
    <col min="8964" max="8964" width="40.33203125" style="157" customWidth="1"/>
    <col min="8965" max="8965" width="57.88671875" style="157" customWidth="1"/>
    <col min="8966" max="8966" width="19.33203125" style="157" customWidth="1"/>
    <col min="8967" max="8967" width="15.33203125" style="157" customWidth="1"/>
    <col min="8968" max="8968" width="14.33203125" style="157" customWidth="1"/>
    <col min="8969" max="8969" width="15.109375" style="157" customWidth="1"/>
    <col min="8970" max="8970" width="15.33203125" style="157" customWidth="1"/>
    <col min="8971" max="8973" width="0" style="157" hidden="1" customWidth="1"/>
    <col min="8974" max="9216" width="8.6640625" style="157"/>
    <col min="9217" max="9217" width="13.33203125" style="157" customWidth="1"/>
    <col min="9218" max="9218" width="7.6640625" style="157" customWidth="1"/>
    <col min="9219" max="9219" width="7.33203125" style="157" customWidth="1"/>
    <col min="9220" max="9220" width="40.33203125" style="157" customWidth="1"/>
    <col min="9221" max="9221" width="57.88671875" style="157" customWidth="1"/>
    <col min="9222" max="9222" width="19.33203125" style="157" customWidth="1"/>
    <col min="9223" max="9223" width="15.33203125" style="157" customWidth="1"/>
    <col min="9224" max="9224" width="14.33203125" style="157" customWidth="1"/>
    <col min="9225" max="9225" width="15.109375" style="157" customWidth="1"/>
    <col min="9226" max="9226" width="15.33203125" style="157" customWidth="1"/>
    <col min="9227" max="9229" width="0" style="157" hidden="1" customWidth="1"/>
    <col min="9230" max="9472" width="8.6640625" style="157"/>
    <col min="9473" max="9473" width="13.33203125" style="157" customWidth="1"/>
    <col min="9474" max="9474" width="7.6640625" style="157" customWidth="1"/>
    <col min="9475" max="9475" width="7.33203125" style="157" customWidth="1"/>
    <col min="9476" max="9476" width="40.33203125" style="157" customWidth="1"/>
    <col min="9477" max="9477" width="57.88671875" style="157" customWidth="1"/>
    <col min="9478" max="9478" width="19.33203125" style="157" customWidth="1"/>
    <col min="9479" max="9479" width="15.33203125" style="157" customWidth="1"/>
    <col min="9480" max="9480" width="14.33203125" style="157" customWidth="1"/>
    <col min="9481" max="9481" width="15.109375" style="157" customWidth="1"/>
    <col min="9482" max="9482" width="15.33203125" style="157" customWidth="1"/>
    <col min="9483" max="9485" width="0" style="157" hidden="1" customWidth="1"/>
    <col min="9486" max="9728" width="8.6640625" style="157"/>
    <col min="9729" max="9729" width="13.33203125" style="157" customWidth="1"/>
    <col min="9730" max="9730" width="7.6640625" style="157" customWidth="1"/>
    <col min="9731" max="9731" width="7.33203125" style="157" customWidth="1"/>
    <col min="9732" max="9732" width="40.33203125" style="157" customWidth="1"/>
    <col min="9733" max="9733" width="57.88671875" style="157" customWidth="1"/>
    <col min="9734" max="9734" width="19.33203125" style="157" customWidth="1"/>
    <col min="9735" max="9735" width="15.33203125" style="157" customWidth="1"/>
    <col min="9736" max="9736" width="14.33203125" style="157" customWidth="1"/>
    <col min="9737" max="9737" width="15.109375" style="157" customWidth="1"/>
    <col min="9738" max="9738" width="15.33203125" style="157" customWidth="1"/>
    <col min="9739" max="9741" width="0" style="157" hidden="1" customWidth="1"/>
    <col min="9742" max="9984" width="8.6640625" style="157"/>
    <col min="9985" max="9985" width="13.33203125" style="157" customWidth="1"/>
    <col min="9986" max="9986" width="7.6640625" style="157" customWidth="1"/>
    <col min="9987" max="9987" width="7.33203125" style="157" customWidth="1"/>
    <col min="9988" max="9988" width="40.33203125" style="157" customWidth="1"/>
    <col min="9989" max="9989" width="57.88671875" style="157" customWidth="1"/>
    <col min="9990" max="9990" width="19.33203125" style="157" customWidth="1"/>
    <col min="9991" max="9991" width="15.33203125" style="157" customWidth="1"/>
    <col min="9992" max="9992" width="14.33203125" style="157" customWidth="1"/>
    <col min="9993" max="9993" width="15.109375" style="157" customWidth="1"/>
    <col min="9994" max="9994" width="15.33203125" style="157" customWidth="1"/>
    <col min="9995" max="9997" width="0" style="157" hidden="1" customWidth="1"/>
    <col min="9998" max="10240" width="8.6640625" style="157"/>
    <col min="10241" max="10241" width="13.33203125" style="157" customWidth="1"/>
    <col min="10242" max="10242" width="7.6640625" style="157" customWidth="1"/>
    <col min="10243" max="10243" width="7.33203125" style="157" customWidth="1"/>
    <col min="10244" max="10244" width="40.33203125" style="157" customWidth="1"/>
    <col min="10245" max="10245" width="57.88671875" style="157" customWidth="1"/>
    <col min="10246" max="10246" width="19.33203125" style="157" customWidth="1"/>
    <col min="10247" max="10247" width="15.33203125" style="157" customWidth="1"/>
    <col min="10248" max="10248" width="14.33203125" style="157" customWidth="1"/>
    <col min="10249" max="10249" width="15.109375" style="157" customWidth="1"/>
    <col min="10250" max="10250" width="15.33203125" style="157" customWidth="1"/>
    <col min="10251" max="10253" width="0" style="157" hidden="1" customWidth="1"/>
    <col min="10254" max="10496" width="8.6640625" style="157"/>
    <col min="10497" max="10497" width="13.33203125" style="157" customWidth="1"/>
    <col min="10498" max="10498" width="7.6640625" style="157" customWidth="1"/>
    <col min="10499" max="10499" width="7.33203125" style="157" customWidth="1"/>
    <col min="10500" max="10500" width="40.33203125" style="157" customWidth="1"/>
    <col min="10501" max="10501" width="57.88671875" style="157" customWidth="1"/>
    <col min="10502" max="10502" width="19.33203125" style="157" customWidth="1"/>
    <col min="10503" max="10503" width="15.33203125" style="157" customWidth="1"/>
    <col min="10504" max="10504" width="14.33203125" style="157" customWidth="1"/>
    <col min="10505" max="10505" width="15.109375" style="157" customWidth="1"/>
    <col min="10506" max="10506" width="15.33203125" style="157" customWidth="1"/>
    <col min="10507" max="10509" width="0" style="157" hidden="1" customWidth="1"/>
    <col min="10510" max="10752" width="8.6640625" style="157"/>
    <col min="10753" max="10753" width="13.33203125" style="157" customWidth="1"/>
    <col min="10754" max="10754" width="7.6640625" style="157" customWidth="1"/>
    <col min="10755" max="10755" width="7.33203125" style="157" customWidth="1"/>
    <col min="10756" max="10756" width="40.33203125" style="157" customWidth="1"/>
    <col min="10757" max="10757" width="57.88671875" style="157" customWidth="1"/>
    <col min="10758" max="10758" width="19.33203125" style="157" customWidth="1"/>
    <col min="10759" max="10759" width="15.33203125" style="157" customWidth="1"/>
    <col min="10760" max="10760" width="14.33203125" style="157" customWidth="1"/>
    <col min="10761" max="10761" width="15.109375" style="157" customWidth="1"/>
    <col min="10762" max="10762" width="15.33203125" style="157" customWidth="1"/>
    <col min="10763" max="10765" width="0" style="157" hidden="1" customWidth="1"/>
    <col min="10766" max="11008" width="8.6640625" style="157"/>
    <col min="11009" max="11009" width="13.33203125" style="157" customWidth="1"/>
    <col min="11010" max="11010" width="7.6640625" style="157" customWidth="1"/>
    <col min="11011" max="11011" width="7.33203125" style="157" customWidth="1"/>
    <col min="11012" max="11012" width="40.33203125" style="157" customWidth="1"/>
    <col min="11013" max="11013" width="57.88671875" style="157" customWidth="1"/>
    <col min="11014" max="11014" width="19.33203125" style="157" customWidth="1"/>
    <col min="11015" max="11015" width="15.33203125" style="157" customWidth="1"/>
    <col min="11016" max="11016" width="14.33203125" style="157" customWidth="1"/>
    <col min="11017" max="11017" width="15.109375" style="157" customWidth="1"/>
    <col min="11018" max="11018" width="15.33203125" style="157" customWidth="1"/>
    <col min="11019" max="11021" width="0" style="157" hidden="1" customWidth="1"/>
    <col min="11022" max="11264" width="8.6640625" style="157"/>
    <col min="11265" max="11265" width="13.33203125" style="157" customWidth="1"/>
    <col min="11266" max="11266" width="7.6640625" style="157" customWidth="1"/>
    <col min="11267" max="11267" width="7.33203125" style="157" customWidth="1"/>
    <col min="11268" max="11268" width="40.33203125" style="157" customWidth="1"/>
    <col min="11269" max="11269" width="57.88671875" style="157" customWidth="1"/>
    <col min="11270" max="11270" width="19.33203125" style="157" customWidth="1"/>
    <col min="11271" max="11271" width="15.33203125" style="157" customWidth="1"/>
    <col min="11272" max="11272" width="14.33203125" style="157" customWidth="1"/>
    <col min="11273" max="11273" width="15.109375" style="157" customWidth="1"/>
    <col min="11274" max="11274" width="15.33203125" style="157" customWidth="1"/>
    <col min="11275" max="11277" width="0" style="157" hidden="1" customWidth="1"/>
    <col min="11278" max="11520" width="8.6640625" style="157"/>
    <col min="11521" max="11521" width="13.33203125" style="157" customWidth="1"/>
    <col min="11522" max="11522" width="7.6640625" style="157" customWidth="1"/>
    <col min="11523" max="11523" width="7.33203125" style="157" customWidth="1"/>
    <col min="11524" max="11524" width="40.33203125" style="157" customWidth="1"/>
    <col min="11525" max="11525" width="57.88671875" style="157" customWidth="1"/>
    <col min="11526" max="11526" width="19.33203125" style="157" customWidth="1"/>
    <col min="11527" max="11527" width="15.33203125" style="157" customWidth="1"/>
    <col min="11528" max="11528" width="14.33203125" style="157" customWidth="1"/>
    <col min="11529" max="11529" width="15.109375" style="157" customWidth="1"/>
    <col min="11530" max="11530" width="15.33203125" style="157" customWidth="1"/>
    <col min="11531" max="11533" width="0" style="157" hidden="1" customWidth="1"/>
    <col min="11534" max="11776" width="8.6640625" style="157"/>
    <col min="11777" max="11777" width="13.33203125" style="157" customWidth="1"/>
    <col min="11778" max="11778" width="7.6640625" style="157" customWidth="1"/>
    <col min="11779" max="11779" width="7.33203125" style="157" customWidth="1"/>
    <col min="11780" max="11780" width="40.33203125" style="157" customWidth="1"/>
    <col min="11781" max="11781" width="57.88671875" style="157" customWidth="1"/>
    <col min="11782" max="11782" width="19.33203125" style="157" customWidth="1"/>
    <col min="11783" max="11783" width="15.33203125" style="157" customWidth="1"/>
    <col min="11784" max="11784" width="14.33203125" style="157" customWidth="1"/>
    <col min="11785" max="11785" width="15.109375" style="157" customWidth="1"/>
    <col min="11786" max="11786" width="15.33203125" style="157" customWidth="1"/>
    <col min="11787" max="11789" width="0" style="157" hidden="1" customWidth="1"/>
    <col min="11790" max="12032" width="8.6640625" style="157"/>
    <col min="12033" max="12033" width="13.33203125" style="157" customWidth="1"/>
    <col min="12034" max="12034" width="7.6640625" style="157" customWidth="1"/>
    <col min="12035" max="12035" width="7.33203125" style="157" customWidth="1"/>
    <col min="12036" max="12036" width="40.33203125" style="157" customWidth="1"/>
    <col min="12037" max="12037" width="57.88671875" style="157" customWidth="1"/>
    <col min="12038" max="12038" width="19.33203125" style="157" customWidth="1"/>
    <col min="12039" max="12039" width="15.33203125" style="157" customWidth="1"/>
    <col min="12040" max="12040" width="14.33203125" style="157" customWidth="1"/>
    <col min="12041" max="12041" width="15.109375" style="157" customWidth="1"/>
    <col min="12042" max="12042" width="15.33203125" style="157" customWidth="1"/>
    <col min="12043" max="12045" width="0" style="157" hidden="1" customWidth="1"/>
    <col min="12046" max="12288" width="8.6640625" style="157"/>
    <col min="12289" max="12289" width="13.33203125" style="157" customWidth="1"/>
    <col min="12290" max="12290" width="7.6640625" style="157" customWidth="1"/>
    <col min="12291" max="12291" width="7.33203125" style="157" customWidth="1"/>
    <col min="12292" max="12292" width="40.33203125" style="157" customWidth="1"/>
    <col min="12293" max="12293" width="57.88671875" style="157" customWidth="1"/>
    <col min="12294" max="12294" width="19.33203125" style="157" customWidth="1"/>
    <col min="12295" max="12295" width="15.33203125" style="157" customWidth="1"/>
    <col min="12296" max="12296" width="14.33203125" style="157" customWidth="1"/>
    <col min="12297" max="12297" width="15.109375" style="157" customWidth="1"/>
    <col min="12298" max="12298" width="15.33203125" style="157" customWidth="1"/>
    <col min="12299" max="12301" width="0" style="157" hidden="1" customWidth="1"/>
    <col min="12302" max="12544" width="8.6640625" style="157"/>
    <col min="12545" max="12545" width="13.33203125" style="157" customWidth="1"/>
    <col min="12546" max="12546" width="7.6640625" style="157" customWidth="1"/>
    <col min="12547" max="12547" width="7.33203125" style="157" customWidth="1"/>
    <col min="12548" max="12548" width="40.33203125" style="157" customWidth="1"/>
    <col min="12549" max="12549" width="57.88671875" style="157" customWidth="1"/>
    <col min="12550" max="12550" width="19.33203125" style="157" customWidth="1"/>
    <col min="12551" max="12551" width="15.33203125" style="157" customWidth="1"/>
    <col min="12552" max="12552" width="14.33203125" style="157" customWidth="1"/>
    <col min="12553" max="12553" width="15.109375" style="157" customWidth="1"/>
    <col min="12554" max="12554" width="15.33203125" style="157" customWidth="1"/>
    <col min="12555" max="12557" width="0" style="157" hidden="1" customWidth="1"/>
    <col min="12558" max="12800" width="8.6640625" style="157"/>
    <col min="12801" max="12801" width="13.33203125" style="157" customWidth="1"/>
    <col min="12802" max="12802" width="7.6640625" style="157" customWidth="1"/>
    <col min="12803" max="12803" width="7.33203125" style="157" customWidth="1"/>
    <col min="12804" max="12804" width="40.33203125" style="157" customWidth="1"/>
    <col min="12805" max="12805" width="57.88671875" style="157" customWidth="1"/>
    <col min="12806" max="12806" width="19.33203125" style="157" customWidth="1"/>
    <col min="12807" max="12807" width="15.33203125" style="157" customWidth="1"/>
    <col min="12808" max="12808" width="14.33203125" style="157" customWidth="1"/>
    <col min="12809" max="12809" width="15.109375" style="157" customWidth="1"/>
    <col min="12810" max="12810" width="15.33203125" style="157" customWidth="1"/>
    <col min="12811" max="12813" width="0" style="157" hidden="1" customWidth="1"/>
    <col min="12814" max="13056" width="8.6640625" style="157"/>
    <col min="13057" max="13057" width="13.33203125" style="157" customWidth="1"/>
    <col min="13058" max="13058" width="7.6640625" style="157" customWidth="1"/>
    <col min="13059" max="13059" width="7.33203125" style="157" customWidth="1"/>
    <col min="13060" max="13060" width="40.33203125" style="157" customWidth="1"/>
    <col min="13061" max="13061" width="57.88671875" style="157" customWidth="1"/>
    <col min="13062" max="13062" width="19.33203125" style="157" customWidth="1"/>
    <col min="13063" max="13063" width="15.33203125" style="157" customWidth="1"/>
    <col min="13064" max="13064" width="14.33203125" style="157" customWidth="1"/>
    <col min="13065" max="13065" width="15.109375" style="157" customWidth="1"/>
    <col min="13066" max="13066" width="15.33203125" style="157" customWidth="1"/>
    <col min="13067" max="13069" width="0" style="157" hidden="1" customWidth="1"/>
    <col min="13070" max="13312" width="8.6640625" style="157"/>
    <col min="13313" max="13313" width="13.33203125" style="157" customWidth="1"/>
    <col min="13314" max="13314" width="7.6640625" style="157" customWidth="1"/>
    <col min="13315" max="13315" width="7.33203125" style="157" customWidth="1"/>
    <col min="13316" max="13316" width="40.33203125" style="157" customWidth="1"/>
    <col min="13317" max="13317" width="57.88671875" style="157" customWidth="1"/>
    <col min="13318" max="13318" width="19.33203125" style="157" customWidth="1"/>
    <col min="13319" max="13319" width="15.33203125" style="157" customWidth="1"/>
    <col min="13320" max="13320" width="14.33203125" style="157" customWidth="1"/>
    <col min="13321" max="13321" width="15.109375" style="157" customWidth="1"/>
    <col min="13322" max="13322" width="15.33203125" style="157" customWidth="1"/>
    <col min="13323" max="13325" width="0" style="157" hidden="1" customWidth="1"/>
    <col min="13326" max="13568" width="8.6640625" style="157"/>
    <col min="13569" max="13569" width="13.33203125" style="157" customWidth="1"/>
    <col min="13570" max="13570" width="7.6640625" style="157" customWidth="1"/>
    <col min="13571" max="13571" width="7.33203125" style="157" customWidth="1"/>
    <col min="13572" max="13572" width="40.33203125" style="157" customWidth="1"/>
    <col min="13573" max="13573" width="57.88671875" style="157" customWidth="1"/>
    <col min="13574" max="13574" width="19.33203125" style="157" customWidth="1"/>
    <col min="13575" max="13575" width="15.33203125" style="157" customWidth="1"/>
    <col min="13576" max="13576" width="14.33203125" style="157" customWidth="1"/>
    <col min="13577" max="13577" width="15.109375" style="157" customWidth="1"/>
    <col min="13578" max="13578" width="15.33203125" style="157" customWidth="1"/>
    <col min="13579" max="13581" width="0" style="157" hidden="1" customWidth="1"/>
    <col min="13582" max="13824" width="8.6640625" style="157"/>
    <col min="13825" max="13825" width="13.33203125" style="157" customWidth="1"/>
    <col min="13826" max="13826" width="7.6640625" style="157" customWidth="1"/>
    <col min="13827" max="13827" width="7.33203125" style="157" customWidth="1"/>
    <col min="13828" max="13828" width="40.33203125" style="157" customWidth="1"/>
    <col min="13829" max="13829" width="57.88671875" style="157" customWidth="1"/>
    <col min="13830" max="13830" width="19.33203125" style="157" customWidth="1"/>
    <col min="13831" max="13831" width="15.33203125" style="157" customWidth="1"/>
    <col min="13832" max="13832" width="14.33203125" style="157" customWidth="1"/>
    <col min="13833" max="13833" width="15.109375" style="157" customWidth="1"/>
    <col min="13834" max="13834" width="15.33203125" style="157" customWidth="1"/>
    <col min="13835" max="13837" width="0" style="157" hidden="1" customWidth="1"/>
    <col min="13838" max="14080" width="8.6640625" style="157"/>
    <col min="14081" max="14081" width="13.33203125" style="157" customWidth="1"/>
    <col min="14082" max="14082" width="7.6640625" style="157" customWidth="1"/>
    <col min="14083" max="14083" width="7.33203125" style="157" customWidth="1"/>
    <col min="14084" max="14084" width="40.33203125" style="157" customWidth="1"/>
    <col min="14085" max="14085" width="57.88671875" style="157" customWidth="1"/>
    <col min="14086" max="14086" width="19.33203125" style="157" customWidth="1"/>
    <col min="14087" max="14087" width="15.33203125" style="157" customWidth="1"/>
    <col min="14088" max="14088" width="14.33203125" style="157" customWidth="1"/>
    <col min="14089" max="14089" width="15.109375" style="157" customWidth="1"/>
    <col min="14090" max="14090" width="15.33203125" style="157" customWidth="1"/>
    <col min="14091" max="14093" width="0" style="157" hidden="1" customWidth="1"/>
    <col min="14094" max="14336" width="8.6640625" style="157"/>
    <col min="14337" max="14337" width="13.33203125" style="157" customWidth="1"/>
    <col min="14338" max="14338" width="7.6640625" style="157" customWidth="1"/>
    <col min="14339" max="14339" width="7.33203125" style="157" customWidth="1"/>
    <col min="14340" max="14340" width="40.33203125" style="157" customWidth="1"/>
    <col min="14341" max="14341" width="57.88671875" style="157" customWidth="1"/>
    <col min="14342" max="14342" width="19.33203125" style="157" customWidth="1"/>
    <col min="14343" max="14343" width="15.33203125" style="157" customWidth="1"/>
    <col min="14344" max="14344" width="14.33203125" style="157" customWidth="1"/>
    <col min="14345" max="14345" width="15.109375" style="157" customWidth="1"/>
    <col min="14346" max="14346" width="15.33203125" style="157" customWidth="1"/>
    <col min="14347" max="14349" width="0" style="157" hidden="1" customWidth="1"/>
    <col min="14350" max="14592" width="8.6640625" style="157"/>
    <col min="14593" max="14593" width="13.33203125" style="157" customWidth="1"/>
    <col min="14594" max="14594" width="7.6640625" style="157" customWidth="1"/>
    <col min="14595" max="14595" width="7.33203125" style="157" customWidth="1"/>
    <col min="14596" max="14596" width="40.33203125" style="157" customWidth="1"/>
    <col min="14597" max="14597" width="57.88671875" style="157" customWidth="1"/>
    <col min="14598" max="14598" width="19.33203125" style="157" customWidth="1"/>
    <col min="14599" max="14599" width="15.33203125" style="157" customWidth="1"/>
    <col min="14600" max="14600" width="14.33203125" style="157" customWidth="1"/>
    <col min="14601" max="14601" width="15.109375" style="157" customWidth="1"/>
    <col min="14602" max="14602" width="15.33203125" style="157" customWidth="1"/>
    <col min="14603" max="14605" width="0" style="157" hidden="1" customWidth="1"/>
    <col min="14606" max="14848" width="8.6640625" style="157"/>
    <col min="14849" max="14849" width="13.33203125" style="157" customWidth="1"/>
    <col min="14850" max="14850" width="7.6640625" style="157" customWidth="1"/>
    <col min="14851" max="14851" width="7.33203125" style="157" customWidth="1"/>
    <col min="14852" max="14852" width="40.33203125" style="157" customWidth="1"/>
    <col min="14853" max="14853" width="57.88671875" style="157" customWidth="1"/>
    <col min="14854" max="14854" width="19.33203125" style="157" customWidth="1"/>
    <col min="14855" max="14855" width="15.33203125" style="157" customWidth="1"/>
    <col min="14856" max="14856" width="14.33203125" style="157" customWidth="1"/>
    <col min="14857" max="14857" width="15.109375" style="157" customWidth="1"/>
    <col min="14858" max="14858" width="15.33203125" style="157" customWidth="1"/>
    <col min="14859" max="14861" width="0" style="157" hidden="1" customWidth="1"/>
    <col min="14862" max="15104" width="8.6640625" style="157"/>
    <col min="15105" max="15105" width="13.33203125" style="157" customWidth="1"/>
    <col min="15106" max="15106" width="7.6640625" style="157" customWidth="1"/>
    <col min="15107" max="15107" width="7.33203125" style="157" customWidth="1"/>
    <col min="15108" max="15108" width="40.33203125" style="157" customWidth="1"/>
    <col min="15109" max="15109" width="57.88671875" style="157" customWidth="1"/>
    <col min="15110" max="15110" width="19.33203125" style="157" customWidth="1"/>
    <col min="15111" max="15111" width="15.33203125" style="157" customWidth="1"/>
    <col min="15112" max="15112" width="14.33203125" style="157" customWidth="1"/>
    <col min="15113" max="15113" width="15.109375" style="157" customWidth="1"/>
    <col min="15114" max="15114" width="15.33203125" style="157" customWidth="1"/>
    <col min="15115" max="15117" width="0" style="157" hidden="1" customWidth="1"/>
    <col min="15118" max="15360" width="8.6640625" style="157"/>
    <col min="15361" max="15361" width="13.33203125" style="157" customWidth="1"/>
    <col min="15362" max="15362" width="7.6640625" style="157" customWidth="1"/>
    <col min="15363" max="15363" width="7.33203125" style="157" customWidth="1"/>
    <col min="15364" max="15364" width="40.33203125" style="157" customWidth="1"/>
    <col min="15365" max="15365" width="57.88671875" style="157" customWidth="1"/>
    <col min="15366" max="15366" width="19.33203125" style="157" customWidth="1"/>
    <col min="15367" max="15367" width="15.33203125" style="157" customWidth="1"/>
    <col min="15368" max="15368" width="14.33203125" style="157" customWidth="1"/>
    <col min="15369" max="15369" width="15.109375" style="157" customWidth="1"/>
    <col min="15370" max="15370" width="15.33203125" style="157" customWidth="1"/>
    <col min="15371" max="15373" width="0" style="157" hidden="1" customWidth="1"/>
    <col min="15374" max="15616" width="8.6640625" style="157"/>
    <col min="15617" max="15617" width="13.33203125" style="157" customWidth="1"/>
    <col min="15618" max="15618" width="7.6640625" style="157" customWidth="1"/>
    <col min="15619" max="15619" width="7.33203125" style="157" customWidth="1"/>
    <col min="15620" max="15620" width="40.33203125" style="157" customWidth="1"/>
    <col min="15621" max="15621" width="57.88671875" style="157" customWidth="1"/>
    <col min="15622" max="15622" width="19.33203125" style="157" customWidth="1"/>
    <col min="15623" max="15623" width="15.33203125" style="157" customWidth="1"/>
    <col min="15624" max="15624" width="14.33203125" style="157" customWidth="1"/>
    <col min="15625" max="15625" width="15.109375" style="157" customWidth="1"/>
    <col min="15626" max="15626" width="15.33203125" style="157" customWidth="1"/>
    <col min="15627" max="15629" width="0" style="157" hidden="1" customWidth="1"/>
    <col min="15630" max="15872" width="8.6640625" style="157"/>
    <col min="15873" max="15873" width="13.33203125" style="157" customWidth="1"/>
    <col min="15874" max="15874" width="7.6640625" style="157" customWidth="1"/>
    <col min="15875" max="15875" width="7.33203125" style="157" customWidth="1"/>
    <col min="15876" max="15876" width="40.33203125" style="157" customWidth="1"/>
    <col min="15877" max="15877" width="57.88671875" style="157" customWidth="1"/>
    <col min="15878" max="15878" width="19.33203125" style="157" customWidth="1"/>
    <col min="15879" max="15879" width="15.33203125" style="157" customWidth="1"/>
    <col min="15880" max="15880" width="14.33203125" style="157" customWidth="1"/>
    <col min="15881" max="15881" width="15.109375" style="157" customWidth="1"/>
    <col min="15882" max="15882" width="15.33203125" style="157" customWidth="1"/>
    <col min="15883" max="15885" width="0" style="157" hidden="1" customWidth="1"/>
    <col min="15886" max="16128" width="8.6640625" style="157"/>
    <col min="16129" max="16129" width="13.33203125" style="157" customWidth="1"/>
    <col min="16130" max="16130" width="7.6640625" style="157" customWidth="1"/>
    <col min="16131" max="16131" width="7.33203125" style="157" customWidth="1"/>
    <col min="16132" max="16132" width="40.33203125" style="157" customWidth="1"/>
    <col min="16133" max="16133" width="57.88671875" style="157" customWidth="1"/>
    <col min="16134" max="16134" width="19.33203125" style="157" customWidth="1"/>
    <col min="16135" max="16135" width="15.33203125" style="157" customWidth="1"/>
    <col min="16136" max="16136" width="14.33203125" style="157" customWidth="1"/>
    <col min="16137" max="16137" width="15.109375" style="157" customWidth="1"/>
    <col min="16138" max="16138" width="15.33203125" style="157" customWidth="1"/>
    <col min="16139" max="16141" width="0" style="157" hidden="1" customWidth="1"/>
    <col min="16142" max="16384" width="8.6640625" style="157"/>
  </cols>
  <sheetData>
    <row r="1" spans="1:13" ht="63.3" customHeight="1">
      <c r="A1" s="153"/>
      <c r="B1" s="154"/>
      <c r="C1" s="154"/>
      <c r="D1" s="154"/>
      <c r="E1" s="155"/>
      <c r="F1" s="514" t="s">
        <v>557</v>
      </c>
      <c r="G1" s="514"/>
      <c r="H1" s="514"/>
      <c r="I1" s="514"/>
      <c r="J1" s="514"/>
      <c r="K1" s="153"/>
      <c r="L1" s="156"/>
      <c r="M1" s="156"/>
    </row>
    <row r="2" spans="1:13" ht="11.85" customHeight="1">
      <c r="A2" s="153"/>
      <c r="B2" s="154"/>
      <c r="C2" s="154"/>
      <c r="D2" s="154"/>
      <c r="E2" s="155"/>
      <c r="F2" s="158"/>
      <c r="G2" s="158"/>
      <c r="H2" s="158"/>
      <c r="I2" s="158"/>
      <c r="J2" s="47"/>
      <c r="K2" s="153"/>
      <c r="L2" s="156"/>
      <c r="M2" s="156"/>
    </row>
    <row r="3" spans="1:13" ht="16.350000000000001" customHeight="1">
      <c r="A3" s="579" t="s">
        <v>256</v>
      </c>
      <c r="B3" s="579"/>
      <c r="C3" s="579"/>
      <c r="D3" s="579"/>
      <c r="E3" s="579"/>
      <c r="F3" s="579"/>
      <c r="G3" s="579"/>
      <c r="H3" s="579"/>
      <c r="I3" s="579"/>
      <c r="J3" s="579"/>
      <c r="K3" s="579"/>
      <c r="L3" s="159"/>
      <c r="M3" s="159"/>
    </row>
    <row r="4" spans="1:13" s="160" customFormat="1" ht="1.95" customHeight="1">
      <c r="A4" s="579"/>
      <c r="B4" s="579"/>
      <c r="C4" s="579"/>
      <c r="D4" s="579"/>
      <c r="E4" s="579"/>
      <c r="F4" s="579"/>
      <c r="G4" s="579"/>
      <c r="H4" s="579"/>
      <c r="I4" s="579"/>
      <c r="J4" s="579"/>
      <c r="K4" s="579"/>
      <c r="L4" s="339"/>
      <c r="M4" s="339"/>
    </row>
    <row r="5" spans="1:13" s="160" customFormat="1" ht="21.45" customHeight="1">
      <c r="A5" s="580" t="s">
        <v>54</v>
      </c>
      <c r="B5" s="580"/>
      <c r="C5" s="580"/>
      <c r="D5" s="580"/>
      <c r="E5" s="580"/>
      <c r="F5" s="580"/>
      <c r="G5" s="580"/>
      <c r="H5" s="580"/>
      <c r="I5" s="580"/>
      <c r="J5" s="580"/>
      <c r="K5" s="338"/>
      <c r="L5" s="339"/>
      <c r="M5" s="339"/>
    </row>
    <row r="6" spans="1:13" s="160" customFormat="1" ht="13.95" customHeight="1">
      <c r="A6" s="429" t="s">
        <v>55</v>
      </c>
      <c r="B6" s="429"/>
      <c r="C6" s="429"/>
      <c r="D6" s="429"/>
      <c r="E6" s="429"/>
      <c r="F6" s="429"/>
      <c r="G6" s="429"/>
      <c r="H6" s="429"/>
      <c r="I6" s="429"/>
      <c r="J6" s="429"/>
      <c r="K6" s="128"/>
      <c r="L6" s="339"/>
      <c r="M6" s="339"/>
    </row>
    <row r="7" spans="1:13" ht="13.2" customHeight="1">
      <c r="A7" s="161"/>
      <c r="B7" s="162"/>
      <c r="C7" s="163"/>
      <c r="D7" s="164"/>
      <c r="E7" s="155"/>
      <c r="F7" s="155"/>
      <c r="G7" s="56"/>
      <c r="H7" s="56"/>
      <c r="I7" s="56"/>
      <c r="J7" s="143" t="s">
        <v>244</v>
      </c>
      <c r="K7" s="56"/>
      <c r="L7" s="159"/>
      <c r="M7" s="159"/>
    </row>
    <row r="8" spans="1:13" s="335" customFormat="1" ht="19.95" customHeight="1">
      <c r="A8" s="574" t="s">
        <v>83</v>
      </c>
      <c r="B8" s="574" t="s">
        <v>245</v>
      </c>
      <c r="C8" s="581" t="s">
        <v>246</v>
      </c>
      <c r="D8" s="574" t="s">
        <v>247</v>
      </c>
      <c r="E8" s="574" t="s">
        <v>248</v>
      </c>
      <c r="F8" s="574" t="s">
        <v>249</v>
      </c>
      <c r="G8" s="574" t="s">
        <v>56</v>
      </c>
      <c r="H8" s="574" t="s">
        <v>250</v>
      </c>
      <c r="I8" s="576" t="s">
        <v>251</v>
      </c>
      <c r="J8" s="577"/>
      <c r="K8" s="334"/>
    </row>
    <row r="9" spans="1:13" s="335" customFormat="1" ht="53.85" customHeight="1">
      <c r="A9" s="575"/>
      <c r="B9" s="575"/>
      <c r="C9" s="582"/>
      <c r="D9" s="575"/>
      <c r="E9" s="575"/>
      <c r="F9" s="575"/>
      <c r="G9" s="575"/>
      <c r="H9" s="575"/>
      <c r="I9" s="336" t="s">
        <v>5</v>
      </c>
      <c r="J9" s="336" t="s">
        <v>252</v>
      </c>
      <c r="K9" s="334"/>
    </row>
    <row r="10" spans="1:13" s="170" customFormat="1" ht="15.6" customHeight="1">
      <c r="A10" s="165">
        <v>1</v>
      </c>
      <c r="B10" s="165">
        <v>2</v>
      </c>
      <c r="C10" s="166" t="s">
        <v>253</v>
      </c>
      <c r="D10" s="165">
        <v>4</v>
      </c>
      <c r="E10" s="167">
        <v>5</v>
      </c>
      <c r="F10" s="167">
        <v>6</v>
      </c>
      <c r="G10" s="167">
        <v>7</v>
      </c>
      <c r="H10" s="167">
        <v>8</v>
      </c>
      <c r="I10" s="167">
        <v>9</v>
      </c>
      <c r="J10" s="167">
        <v>10</v>
      </c>
      <c r="K10" s="168"/>
      <c r="L10" s="169"/>
      <c r="M10" s="169"/>
    </row>
    <row r="11" spans="1:13" ht="18">
      <c r="A11" s="171" t="s">
        <v>13</v>
      </c>
      <c r="B11" s="172"/>
      <c r="C11" s="173"/>
      <c r="D11" s="174" t="s">
        <v>14</v>
      </c>
      <c r="E11" s="175" t="s">
        <v>57</v>
      </c>
      <c r="F11" s="175" t="s">
        <v>57</v>
      </c>
      <c r="G11" s="176">
        <f>G12</f>
        <v>4535520</v>
      </c>
      <c r="H11" s="176">
        <f>H12</f>
        <v>6936520</v>
      </c>
      <c r="I11" s="176">
        <f>I12</f>
        <v>-2401000</v>
      </c>
      <c r="J11" s="176">
        <f>J12</f>
        <v>6000000</v>
      </c>
      <c r="K11" s="56"/>
      <c r="L11" s="159"/>
      <c r="M11" s="159"/>
    </row>
    <row r="12" spans="1:13" ht="18">
      <c r="A12" s="171" t="s">
        <v>15</v>
      </c>
      <c r="B12" s="172"/>
      <c r="C12" s="173"/>
      <c r="D12" s="174" t="s">
        <v>14</v>
      </c>
      <c r="E12" s="175" t="s">
        <v>57</v>
      </c>
      <c r="F12" s="175" t="s">
        <v>57</v>
      </c>
      <c r="G12" s="176">
        <f>SUM(G13:G36)</f>
        <v>4535520</v>
      </c>
      <c r="H12" s="176">
        <f t="shared" ref="H12:J12" si="0">SUM(H13:H36)</f>
        <v>6936520</v>
      </c>
      <c r="I12" s="176">
        <f t="shared" si="0"/>
        <v>-2401000</v>
      </c>
      <c r="J12" s="176">
        <f t="shared" si="0"/>
        <v>6000000</v>
      </c>
      <c r="K12" s="176">
        <f>SUM(K13:K36)</f>
        <v>0</v>
      </c>
      <c r="L12" s="176">
        <f>SUM(L13:L36)</f>
        <v>0</v>
      </c>
      <c r="M12" s="176">
        <f>SUM(M13:M36)</f>
        <v>0</v>
      </c>
    </row>
    <row r="13" spans="1:13" s="291" customFormat="1" ht="46.8">
      <c r="A13" s="289" t="s">
        <v>101</v>
      </c>
      <c r="B13" s="290" t="s">
        <v>20</v>
      </c>
      <c r="C13" s="290" t="s">
        <v>102</v>
      </c>
      <c r="D13" s="231" t="s">
        <v>103</v>
      </c>
      <c r="E13" s="292" t="s">
        <v>440</v>
      </c>
      <c r="F13" s="244" t="s">
        <v>279</v>
      </c>
      <c r="G13" s="287">
        <f>H13</f>
        <v>99000</v>
      </c>
      <c r="H13" s="124">
        <v>99000</v>
      </c>
      <c r="I13" s="288">
        <v>0</v>
      </c>
      <c r="J13" s="288">
        <v>0</v>
      </c>
      <c r="K13" s="340"/>
      <c r="L13" s="341"/>
      <c r="M13" s="341"/>
    </row>
    <row r="14" spans="1:13" s="291" customFormat="1" ht="46.8">
      <c r="A14" s="289" t="s">
        <v>21</v>
      </c>
      <c r="B14" s="290" t="s">
        <v>23</v>
      </c>
      <c r="C14" s="290" t="s">
        <v>22</v>
      </c>
      <c r="D14" s="231" t="s">
        <v>232</v>
      </c>
      <c r="E14" s="286" t="s">
        <v>447</v>
      </c>
      <c r="F14" s="244" t="s">
        <v>287</v>
      </c>
      <c r="G14" s="287">
        <f t="shared" ref="G14" si="1">H14+I14</f>
        <v>300000</v>
      </c>
      <c r="H14" s="288">
        <v>300000</v>
      </c>
      <c r="I14" s="288">
        <v>0</v>
      </c>
      <c r="J14" s="288">
        <v>0</v>
      </c>
      <c r="K14" s="340"/>
      <c r="L14" s="341"/>
      <c r="M14" s="341"/>
    </row>
    <row r="15" spans="1:13" s="291" customFormat="1" ht="46.8">
      <c r="A15" s="289" t="s">
        <v>21</v>
      </c>
      <c r="B15" s="290" t="s">
        <v>23</v>
      </c>
      <c r="C15" s="290" t="s">
        <v>22</v>
      </c>
      <c r="D15" s="231" t="s">
        <v>232</v>
      </c>
      <c r="E15" s="286" t="s">
        <v>439</v>
      </c>
      <c r="F15" s="244" t="s">
        <v>287</v>
      </c>
      <c r="G15" s="287">
        <f t="shared" ref="G15" si="2">H15+I15</f>
        <v>200000</v>
      </c>
      <c r="H15" s="288">
        <v>200000</v>
      </c>
      <c r="I15" s="288">
        <v>0</v>
      </c>
      <c r="J15" s="288">
        <v>0</v>
      </c>
      <c r="K15" s="340"/>
      <c r="L15" s="341"/>
      <c r="M15" s="341"/>
    </row>
    <row r="16" spans="1:13" s="291" customFormat="1" ht="62.4">
      <c r="A16" s="289" t="s">
        <v>21</v>
      </c>
      <c r="B16" s="290" t="s">
        <v>23</v>
      </c>
      <c r="C16" s="290" t="s">
        <v>22</v>
      </c>
      <c r="D16" s="231" t="s">
        <v>232</v>
      </c>
      <c r="E16" s="286" t="s">
        <v>448</v>
      </c>
      <c r="F16" s="244" t="s">
        <v>449</v>
      </c>
      <c r="G16" s="287">
        <f t="shared" ref="G16:G18" si="3">H16+I16</f>
        <v>20000</v>
      </c>
      <c r="H16" s="288">
        <v>20000</v>
      </c>
      <c r="I16" s="288">
        <v>0</v>
      </c>
      <c r="J16" s="288">
        <v>0</v>
      </c>
      <c r="K16" s="340"/>
      <c r="L16" s="341"/>
      <c r="M16" s="341"/>
    </row>
    <row r="17" spans="1:14" s="291" customFormat="1" ht="41.4">
      <c r="A17" s="289" t="s">
        <v>69</v>
      </c>
      <c r="B17" s="290" t="s">
        <v>70</v>
      </c>
      <c r="C17" s="290" t="s">
        <v>71</v>
      </c>
      <c r="D17" s="231" t="s">
        <v>72</v>
      </c>
      <c r="E17" s="286" t="s">
        <v>491</v>
      </c>
      <c r="F17" s="333" t="s">
        <v>449</v>
      </c>
      <c r="G17" s="287">
        <f t="shared" si="3"/>
        <v>-50000</v>
      </c>
      <c r="H17" s="288">
        <v>-50000</v>
      </c>
      <c r="I17" s="288">
        <v>0</v>
      </c>
      <c r="J17" s="288">
        <v>0</v>
      </c>
      <c r="K17" s="340"/>
      <c r="L17" s="341"/>
      <c r="M17" s="341"/>
    </row>
    <row r="18" spans="1:14" s="291" customFormat="1" ht="47.55" customHeight="1">
      <c r="A18" s="289" t="s">
        <v>69</v>
      </c>
      <c r="B18" s="290" t="s">
        <v>70</v>
      </c>
      <c r="C18" s="290" t="s">
        <v>71</v>
      </c>
      <c r="D18" s="231" t="s">
        <v>72</v>
      </c>
      <c r="E18" s="286" t="s">
        <v>490</v>
      </c>
      <c r="F18" s="333" t="s">
        <v>287</v>
      </c>
      <c r="G18" s="287">
        <f t="shared" si="3"/>
        <v>50000</v>
      </c>
      <c r="H18" s="288">
        <v>50000</v>
      </c>
      <c r="I18" s="288">
        <v>0</v>
      </c>
      <c r="J18" s="288">
        <v>0</v>
      </c>
      <c r="K18" s="340"/>
      <c r="L18" s="341"/>
      <c r="M18" s="341"/>
    </row>
    <row r="19" spans="1:14" s="291" customFormat="1" ht="48.3" customHeight="1">
      <c r="A19" s="289" t="s">
        <v>119</v>
      </c>
      <c r="B19" s="290" t="s">
        <v>120</v>
      </c>
      <c r="C19" s="290" t="s">
        <v>24</v>
      </c>
      <c r="D19" s="231" t="s">
        <v>121</v>
      </c>
      <c r="E19" s="286" t="s">
        <v>405</v>
      </c>
      <c r="F19" s="333" t="s">
        <v>287</v>
      </c>
      <c r="G19" s="287">
        <f t="shared" ref="G19" si="4">H19+I19</f>
        <v>100000</v>
      </c>
      <c r="H19" s="124">
        <v>100000</v>
      </c>
      <c r="I19" s="288">
        <v>0</v>
      </c>
      <c r="J19" s="288">
        <v>0</v>
      </c>
      <c r="K19" s="340"/>
      <c r="L19" s="341"/>
      <c r="M19" s="341"/>
    </row>
    <row r="20" spans="1:14" s="180" customFormat="1" ht="62.4">
      <c r="A20" s="177" t="s">
        <v>122</v>
      </c>
      <c r="B20" s="178" t="s">
        <v>123</v>
      </c>
      <c r="C20" s="178" t="s">
        <v>24</v>
      </c>
      <c r="D20" s="1" t="s">
        <v>124</v>
      </c>
      <c r="E20" s="39" t="s">
        <v>286</v>
      </c>
      <c r="F20" s="244" t="s">
        <v>438</v>
      </c>
      <c r="G20" s="179">
        <f>H20+I20</f>
        <v>1512800</v>
      </c>
      <c r="H20" s="179">
        <v>1512800</v>
      </c>
      <c r="I20" s="124">
        <v>0</v>
      </c>
      <c r="J20" s="124">
        <v>0</v>
      </c>
      <c r="K20" s="56"/>
      <c r="L20" s="159"/>
      <c r="M20" s="159"/>
    </row>
    <row r="21" spans="1:14" s="180" customFormat="1" ht="31.2">
      <c r="A21" s="177" t="s">
        <v>25</v>
      </c>
      <c r="B21" s="178" t="s">
        <v>26</v>
      </c>
      <c r="C21" s="178" t="s">
        <v>24</v>
      </c>
      <c r="D21" s="1" t="s">
        <v>27</v>
      </c>
      <c r="E21" s="39" t="s">
        <v>450</v>
      </c>
      <c r="F21" s="244" t="s">
        <v>279</v>
      </c>
      <c r="G21" s="179">
        <f>H21+I21</f>
        <v>600000</v>
      </c>
      <c r="H21" s="179">
        <v>600000</v>
      </c>
      <c r="I21" s="124">
        <v>0</v>
      </c>
      <c r="J21" s="124">
        <v>0</v>
      </c>
      <c r="K21" s="56"/>
      <c r="L21" s="159"/>
      <c r="M21" s="159"/>
    </row>
    <row r="22" spans="1:14" s="180" customFormat="1" ht="46.8">
      <c r="A22" s="177" t="s">
        <v>25</v>
      </c>
      <c r="B22" s="178" t="s">
        <v>26</v>
      </c>
      <c r="C22" s="178" t="s">
        <v>24</v>
      </c>
      <c r="D22" s="1" t="s">
        <v>27</v>
      </c>
      <c r="E22" s="39" t="s">
        <v>405</v>
      </c>
      <c r="F22" s="244" t="s">
        <v>287</v>
      </c>
      <c r="G22" s="179">
        <f>H22+I22</f>
        <v>100000</v>
      </c>
      <c r="H22" s="179">
        <v>100000</v>
      </c>
      <c r="I22" s="124">
        <v>0</v>
      </c>
      <c r="J22" s="124">
        <v>0</v>
      </c>
      <c r="K22" s="56"/>
      <c r="L22" s="159"/>
      <c r="M22" s="159"/>
    </row>
    <row r="23" spans="1:14" s="180" customFormat="1" ht="140.4">
      <c r="A23" s="177" t="s">
        <v>125</v>
      </c>
      <c r="B23" s="178" t="s">
        <v>126</v>
      </c>
      <c r="C23" s="178" t="s">
        <v>127</v>
      </c>
      <c r="D23" s="1" t="s">
        <v>128</v>
      </c>
      <c r="E23" s="39" t="s">
        <v>406</v>
      </c>
      <c r="F23" s="342" t="s">
        <v>279</v>
      </c>
      <c r="G23" s="179">
        <f t="shared" ref="G23" si="5">H23+I23</f>
        <v>110000</v>
      </c>
      <c r="H23" s="179">
        <v>110000</v>
      </c>
      <c r="I23" s="124">
        <v>0</v>
      </c>
      <c r="J23" s="124">
        <v>0</v>
      </c>
      <c r="K23" s="56"/>
      <c r="L23" s="159"/>
      <c r="M23" s="159"/>
    </row>
    <row r="24" spans="1:14" s="180" customFormat="1" ht="81.45" customHeight="1">
      <c r="A24" s="177" t="s">
        <v>212</v>
      </c>
      <c r="B24" s="178" t="s">
        <v>213</v>
      </c>
      <c r="C24" s="178" t="s">
        <v>127</v>
      </c>
      <c r="D24" s="1" t="s">
        <v>214</v>
      </c>
      <c r="E24" s="39" t="s">
        <v>286</v>
      </c>
      <c r="F24" s="244" t="s">
        <v>287</v>
      </c>
      <c r="G24" s="179">
        <f>H24+I24</f>
        <v>2000000</v>
      </c>
      <c r="H24" s="124">
        <v>0</v>
      </c>
      <c r="I24" s="124">
        <v>2000000</v>
      </c>
      <c r="J24" s="124">
        <f>I24</f>
        <v>2000000</v>
      </c>
      <c r="K24" s="56"/>
      <c r="L24" s="159"/>
      <c r="M24" s="159"/>
      <c r="N24" s="349"/>
    </row>
    <row r="25" spans="1:14" s="180" customFormat="1" ht="41.4">
      <c r="A25" s="177" t="s">
        <v>73</v>
      </c>
      <c r="B25" s="178" t="s">
        <v>74</v>
      </c>
      <c r="C25" s="178" t="s">
        <v>75</v>
      </c>
      <c r="D25" s="1" t="s">
        <v>76</v>
      </c>
      <c r="E25" s="39" t="s">
        <v>492</v>
      </c>
      <c r="F25" s="244" t="s">
        <v>449</v>
      </c>
      <c r="G25" s="179">
        <f t="shared" ref="G25" si="6">H25+I25</f>
        <v>96000</v>
      </c>
      <c r="H25" s="179">
        <v>96000</v>
      </c>
      <c r="I25" s="124">
        <v>0</v>
      </c>
      <c r="J25" s="124">
        <v>0</v>
      </c>
      <c r="K25" s="56"/>
      <c r="L25" s="159"/>
      <c r="M25" s="159"/>
    </row>
    <row r="26" spans="1:14" s="291" customFormat="1" ht="45.15" customHeight="1">
      <c r="A26" s="289" t="s">
        <v>259</v>
      </c>
      <c r="B26" s="290">
        <v>7367</v>
      </c>
      <c r="C26" s="290" t="s">
        <v>77</v>
      </c>
      <c r="D26" s="231" t="s">
        <v>260</v>
      </c>
      <c r="E26" s="286" t="s">
        <v>407</v>
      </c>
      <c r="F26" s="377" t="s">
        <v>408</v>
      </c>
      <c r="G26" s="287">
        <f t="shared" ref="G26:G28" si="7">H26+I26</f>
        <v>-8500000</v>
      </c>
      <c r="H26" s="288">
        <v>0</v>
      </c>
      <c r="I26" s="287">
        <v>-8500000</v>
      </c>
      <c r="J26" s="288">
        <v>0</v>
      </c>
      <c r="K26" s="385"/>
      <c r="L26" s="386"/>
      <c r="M26" s="386"/>
      <c r="N26" s="349"/>
    </row>
    <row r="27" spans="1:14" s="180" customFormat="1" ht="46.8">
      <c r="A27" s="177" t="s">
        <v>129</v>
      </c>
      <c r="B27" s="178" t="s">
        <v>130</v>
      </c>
      <c r="C27" s="178" t="s">
        <v>131</v>
      </c>
      <c r="D27" s="1" t="s">
        <v>132</v>
      </c>
      <c r="E27" s="39" t="s">
        <v>493</v>
      </c>
      <c r="F27" s="244" t="s">
        <v>287</v>
      </c>
      <c r="G27" s="179">
        <f t="shared" si="7"/>
        <v>35000</v>
      </c>
      <c r="H27" s="179">
        <v>35000</v>
      </c>
      <c r="I27" s="124">
        <v>0</v>
      </c>
      <c r="J27" s="124">
        <v>0</v>
      </c>
      <c r="K27" s="56"/>
      <c r="L27" s="159"/>
      <c r="M27" s="159"/>
    </row>
    <row r="28" spans="1:14" s="180" customFormat="1" ht="62.4">
      <c r="A28" s="177" t="s">
        <v>215</v>
      </c>
      <c r="B28" s="178" t="s">
        <v>216</v>
      </c>
      <c r="C28" s="178" t="s">
        <v>131</v>
      </c>
      <c r="D28" s="1" t="s">
        <v>217</v>
      </c>
      <c r="E28" s="39" t="s">
        <v>493</v>
      </c>
      <c r="F28" s="244" t="s">
        <v>287</v>
      </c>
      <c r="G28" s="179">
        <f t="shared" si="7"/>
        <v>4000000</v>
      </c>
      <c r="H28" s="288">
        <v>0</v>
      </c>
      <c r="I28" s="124">
        <v>4000000</v>
      </c>
      <c r="J28" s="124">
        <f>I28</f>
        <v>4000000</v>
      </c>
      <c r="K28" s="56"/>
      <c r="L28" s="159"/>
      <c r="M28" s="159"/>
      <c r="N28" s="349"/>
    </row>
    <row r="29" spans="1:14" s="180" customFormat="1" ht="41.4">
      <c r="A29" s="177" t="s">
        <v>309</v>
      </c>
      <c r="B29" s="178" t="s">
        <v>310</v>
      </c>
      <c r="C29" s="178" t="s">
        <v>312</v>
      </c>
      <c r="D29" s="1" t="s">
        <v>311</v>
      </c>
      <c r="E29" s="39" t="s">
        <v>453</v>
      </c>
      <c r="F29" s="244" t="s">
        <v>449</v>
      </c>
      <c r="G29" s="179">
        <f t="shared" ref="G29" si="8">H29+I29</f>
        <v>30000</v>
      </c>
      <c r="H29" s="124">
        <v>30000</v>
      </c>
      <c r="I29" s="124">
        <v>0</v>
      </c>
      <c r="J29" s="124">
        <v>0</v>
      </c>
      <c r="K29" s="56"/>
      <c r="L29" s="159"/>
      <c r="M29" s="159"/>
    </row>
    <row r="30" spans="1:14" s="180" customFormat="1" ht="46.8">
      <c r="A30" s="177" t="s">
        <v>296</v>
      </c>
      <c r="B30" s="178" t="s">
        <v>297</v>
      </c>
      <c r="C30" s="178" t="s">
        <v>77</v>
      </c>
      <c r="D30" s="1" t="s">
        <v>451</v>
      </c>
      <c r="E30" s="39" t="s">
        <v>452</v>
      </c>
      <c r="F30" s="244" t="s">
        <v>398</v>
      </c>
      <c r="G30" s="179">
        <f t="shared" ref="G30:G33" si="9">H30+I30</f>
        <v>1400000</v>
      </c>
      <c r="H30" s="179">
        <v>1400000</v>
      </c>
      <c r="I30" s="124">
        <v>0</v>
      </c>
      <c r="J30" s="124">
        <v>0</v>
      </c>
      <c r="K30" s="56"/>
      <c r="L30" s="159"/>
      <c r="M30" s="159"/>
    </row>
    <row r="31" spans="1:14" s="180" customFormat="1" ht="46.8">
      <c r="A31" s="177" t="s">
        <v>133</v>
      </c>
      <c r="B31" s="178" t="s">
        <v>134</v>
      </c>
      <c r="C31" s="178" t="s">
        <v>135</v>
      </c>
      <c r="D31" s="1" t="s">
        <v>136</v>
      </c>
      <c r="E31" s="39" t="s">
        <v>455</v>
      </c>
      <c r="F31" s="244" t="s">
        <v>287</v>
      </c>
      <c r="G31" s="179">
        <f t="shared" si="9"/>
        <v>1570</v>
      </c>
      <c r="H31" s="179">
        <v>1570</v>
      </c>
      <c r="I31" s="124">
        <v>0</v>
      </c>
      <c r="J31" s="124">
        <v>0</v>
      </c>
      <c r="K31" s="56"/>
      <c r="L31" s="159"/>
      <c r="M31" s="159"/>
    </row>
    <row r="32" spans="1:14" s="180" customFormat="1" ht="41.4">
      <c r="A32" s="177" t="s">
        <v>58</v>
      </c>
      <c r="B32" s="178" t="s">
        <v>59</v>
      </c>
      <c r="C32" s="178" t="s">
        <v>28</v>
      </c>
      <c r="D32" s="1" t="s">
        <v>60</v>
      </c>
      <c r="E32" s="39" t="s">
        <v>280</v>
      </c>
      <c r="F32" s="244" t="s">
        <v>449</v>
      </c>
      <c r="G32" s="179">
        <f t="shared" ref="G32" si="10">H32+I32</f>
        <v>132150</v>
      </c>
      <c r="H32" s="179">
        <v>132150</v>
      </c>
      <c r="I32" s="124">
        <v>0</v>
      </c>
      <c r="J32" s="124">
        <v>0</v>
      </c>
      <c r="K32" s="56"/>
      <c r="L32" s="159"/>
      <c r="M32" s="159"/>
    </row>
    <row r="33" spans="1:16" s="378" customFormat="1" ht="50.4">
      <c r="A33" s="373" t="s">
        <v>471</v>
      </c>
      <c r="B33" s="374" t="s">
        <v>472</v>
      </c>
      <c r="C33" s="373" t="s">
        <v>397</v>
      </c>
      <c r="D33" s="375" t="s">
        <v>473</v>
      </c>
      <c r="E33" s="376" t="s">
        <v>481</v>
      </c>
      <c r="F33" s="377" t="s">
        <v>279</v>
      </c>
      <c r="G33" s="287">
        <f t="shared" si="9"/>
        <v>99000</v>
      </c>
      <c r="H33" s="288">
        <v>0</v>
      </c>
      <c r="I33" s="288">
        <v>99000</v>
      </c>
      <c r="J33" s="288">
        <v>0</v>
      </c>
      <c r="K33" s="352"/>
    </row>
    <row r="34" spans="1:16" s="180" customFormat="1" ht="46.8">
      <c r="A34" s="177" t="s">
        <v>261</v>
      </c>
      <c r="B34" s="178" t="s">
        <v>278</v>
      </c>
      <c r="C34" s="178" t="s">
        <v>20</v>
      </c>
      <c r="D34" s="1" t="s">
        <v>262</v>
      </c>
      <c r="E34" s="39" t="s">
        <v>280</v>
      </c>
      <c r="F34" s="244" t="s">
        <v>287</v>
      </c>
      <c r="G34" s="179">
        <f t="shared" ref="G34" si="11">H34+I34</f>
        <v>1700000</v>
      </c>
      <c r="H34" s="179">
        <v>1700000</v>
      </c>
      <c r="I34" s="124">
        <v>0</v>
      </c>
      <c r="J34" s="124">
        <v>0</v>
      </c>
      <c r="K34" s="56"/>
      <c r="L34" s="159"/>
      <c r="M34" s="159"/>
    </row>
    <row r="35" spans="1:16" s="291" customFormat="1" ht="46.8">
      <c r="A35" s="289" t="s">
        <v>261</v>
      </c>
      <c r="B35" s="290" t="s">
        <v>278</v>
      </c>
      <c r="C35" s="290" t="s">
        <v>20</v>
      </c>
      <c r="D35" s="231" t="s">
        <v>262</v>
      </c>
      <c r="E35" s="286" t="s">
        <v>494</v>
      </c>
      <c r="F35" s="333" t="s">
        <v>398</v>
      </c>
      <c r="G35" s="287">
        <f t="shared" ref="G35:G36" si="12">H35+I35</f>
        <v>200000</v>
      </c>
      <c r="H35" s="287">
        <v>200000</v>
      </c>
      <c r="I35" s="288">
        <v>0</v>
      </c>
      <c r="J35" s="288">
        <v>0</v>
      </c>
      <c r="K35" s="340"/>
      <c r="L35" s="341"/>
      <c r="M35" s="341"/>
    </row>
    <row r="36" spans="1:16" s="180" customFormat="1" ht="46.8">
      <c r="A36" s="177" t="s">
        <v>261</v>
      </c>
      <c r="B36" s="178" t="s">
        <v>278</v>
      </c>
      <c r="C36" s="178" t="s">
        <v>20</v>
      </c>
      <c r="D36" s="1" t="s">
        <v>262</v>
      </c>
      <c r="E36" s="39" t="s">
        <v>495</v>
      </c>
      <c r="F36" s="244" t="s">
        <v>537</v>
      </c>
      <c r="G36" s="179">
        <f t="shared" si="12"/>
        <v>300000</v>
      </c>
      <c r="H36" s="179">
        <v>300000</v>
      </c>
      <c r="I36" s="124">
        <v>0</v>
      </c>
      <c r="J36" s="124">
        <v>0</v>
      </c>
      <c r="K36" s="56"/>
      <c r="L36" s="159"/>
      <c r="M36" s="159"/>
    </row>
    <row r="37" spans="1:16" ht="31.2">
      <c r="A37" s="181" t="s">
        <v>29</v>
      </c>
      <c r="B37" s="31"/>
      <c r="C37" s="32"/>
      <c r="D37" s="182" t="s">
        <v>30</v>
      </c>
      <c r="E37" s="175" t="s">
        <v>57</v>
      </c>
      <c r="F37" s="175" t="s">
        <v>57</v>
      </c>
      <c r="G37" s="176">
        <f>G38</f>
        <v>3503054</v>
      </c>
      <c r="H37" s="176">
        <f>H38</f>
        <v>110000</v>
      </c>
      <c r="I37" s="176">
        <f>I38</f>
        <v>3393054</v>
      </c>
      <c r="J37" s="176">
        <f>J38</f>
        <v>3393054</v>
      </c>
      <c r="K37" s="56"/>
      <c r="L37" s="159"/>
      <c r="M37" s="159"/>
    </row>
    <row r="38" spans="1:16" ht="31.2">
      <c r="A38" s="181" t="s">
        <v>31</v>
      </c>
      <c r="B38" s="31"/>
      <c r="C38" s="32"/>
      <c r="D38" s="182" t="s">
        <v>30</v>
      </c>
      <c r="E38" s="175" t="s">
        <v>57</v>
      </c>
      <c r="F38" s="175" t="s">
        <v>57</v>
      </c>
      <c r="G38" s="176">
        <f>SUM(G39:G41)</f>
        <v>3503054</v>
      </c>
      <c r="H38" s="176">
        <f t="shared" ref="H38:J38" si="13">SUM(H39:H41)</f>
        <v>110000</v>
      </c>
      <c r="I38" s="176">
        <f t="shared" si="13"/>
        <v>3393054</v>
      </c>
      <c r="J38" s="176">
        <f t="shared" si="13"/>
        <v>3393054</v>
      </c>
      <c r="K38" s="176" t="e">
        <f>#REF!+#REF!+#REF!+#REF!</f>
        <v>#REF!</v>
      </c>
      <c r="L38" s="176" t="e">
        <f>#REF!+#REF!+#REF!+#REF!</f>
        <v>#REF!</v>
      </c>
      <c r="M38" s="176" t="e">
        <f>#REF!+#REF!+#REF!+#REF!</f>
        <v>#REF!</v>
      </c>
    </row>
    <row r="39" spans="1:16" ht="31.2">
      <c r="A39" s="177" t="s">
        <v>157</v>
      </c>
      <c r="B39" s="178" t="s">
        <v>158</v>
      </c>
      <c r="C39" s="178" t="s">
        <v>159</v>
      </c>
      <c r="D39" s="1" t="s">
        <v>160</v>
      </c>
      <c r="E39" s="39" t="s">
        <v>560</v>
      </c>
      <c r="F39" s="244" t="s">
        <v>496</v>
      </c>
      <c r="G39" s="179">
        <f>H39+I39</f>
        <v>60000</v>
      </c>
      <c r="H39" s="124">
        <v>60000</v>
      </c>
      <c r="I39" s="124">
        <v>0</v>
      </c>
      <c r="J39" s="124">
        <v>0</v>
      </c>
      <c r="K39" s="56"/>
      <c r="L39" s="159"/>
      <c r="M39" s="159"/>
    </row>
    <row r="40" spans="1:16" ht="62.4">
      <c r="A40" s="177" t="s">
        <v>236</v>
      </c>
      <c r="B40" s="178" t="s">
        <v>235</v>
      </c>
      <c r="C40" s="178" t="s">
        <v>159</v>
      </c>
      <c r="D40" s="1" t="s">
        <v>234</v>
      </c>
      <c r="E40" s="1" t="s">
        <v>407</v>
      </c>
      <c r="F40" s="244" t="s">
        <v>408</v>
      </c>
      <c r="G40" s="179">
        <f>H40+I40</f>
        <v>3393054</v>
      </c>
      <c r="H40" s="124">
        <v>0</v>
      </c>
      <c r="I40" s="124">
        <v>3393054</v>
      </c>
      <c r="J40" s="124">
        <f>I40</f>
        <v>3393054</v>
      </c>
      <c r="K40" s="56"/>
      <c r="L40" s="159"/>
      <c r="M40" s="159"/>
      <c r="N40" s="349"/>
    </row>
    <row r="41" spans="1:16" s="180" customFormat="1" ht="41.4">
      <c r="A41" s="177" t="s">
        <v>402</v>
      </c>
      <c r="B41" s="178" t="s">
        <v>310</v>
      </c>
      <c r="C41" s="178" t="s">
        <v>312</v>
      </c>
      <c r="D41" s="1" t="s">
        <v>311</v>
      </c>
      <c r="E41" s="39" t="s">
        <v>453</v>
      </c>
      <c r="F41" s="244" t="s">
        <v>449</v>
      </c>
      <c r="G41" s="179">
        <f t="shared" ref="G41" si="14">H41+I41</f>
        <v>50000</v>
      </c>
      <c r="H41" s="124">
        <v>50000</v>
      </c>
      <c r="I41" s="124">
        <v>0</v>
      </c>
      <c r="J41" s="124">
        <v>0</v>
      </c>
      <c r="K41" s="56"/>
      <c r="L41" s="159"/>
      <c r="M41" s="159"/>
    </row>
    <row r="42" spans="1:16" ht="46.8">
      <c r="A42" s="181" t="s">
        <v>42</v>
      </c>
      <c r="B42" s="31"/>
      <c r="C42" s="32"/>
      <c r="D42" s="182" t="s">
        <v>43</v>
      </c>
      <c r="E42" s="175" t="s">
        <v>57</v>
      </c>
      <c r="F42" s="175" t="s">
        <v>57</v>
      </c>
      <c r="G42" s="176">
        <f>G43</f>
        <v>358000</v>
      </c>
      <c r="H42" s="176">
        <f>H43</f>
        <v>358000</v>
      </c>
      <c r="I42" s="176">
        <f>I43</f>
        <v>0</v>
      </c>
      <c r="J42" s="176">
        <f>J43</f>
        <v>0</v>
      </c>
      <c r="K42" s="56"/>
      <c r="L42" s="159"/>
      <c r="M42" s="159"/>
    </row>
    <row r="43" spans="1:16" ht="46.8">
      <c r="A43" s="181" t="s">
        <v>44</v>
      </c>
      <c r="B43" s="31"/>
      <c r="C43" s="32"/>
      <c r="D43" s="182" t="s">
        <v>43</v>
      </c>
      <c r="E43" s="175" t="s">
        <v>57</v>
      </c>
      <c r="F43" s="175" t="s">
        <v>57</v>
      </c>
      <c r="G43" s="176">
        <f>G44</f>
        <v>358000</v>
      </c>
      <c r="H43" s="176">
        <f t="shared" ref="H43:J43" si="15">H44</f>
        <v>358000</v>
      </c>
      <c r="I43" s="176">
        <f t="shared" si="15"/>
        <v>0</v>
      </c>
      <c r="J43" s="176">
        <f t="shared" si="15"/>
        <v>0</v>
      </c>
      <c r="K43" s="176" t="e">
        <f>#REF!+#REF!+#REF!+#REF!</f>
        <v>#REF!</v>
      </c>
      <c r="L43" s="176" t="e">
        <f>#REF!+#REF!+#REF!+#REF!</f>
        <v>#REF!</v>
      </c>
      <c r="M43" s="176" t="e">
        <f>#REF!+#REF!+#REF!+#REF!</f>
        <v>#REF!</v>
      </c>
    </row>
    <row r="44" spans="1:16" ht="58.2" customHeight="1">
      <c r="A44" s="177" t="s">
        <v>78</v>
      </c>
      <c r="B44" s="178" t="s">
        <v>79</v>
      </c>
      <c r="C44" s="178" t="s">
        <v>80</v>
      </c>
      <c r="D44" s="1" t="s">
        <v>81</v>
      </c>
      <c r="E44" s="1" t="s">
        <v>446</v>
      </c>
      <c r="F44" s="244" t="s">
        <v>287</v>
      </c>
      <c r="G44" s="179">
        <f>H44+I44</f>
        <v>358000</v>
      </c>
      <c r="H44" s="124">
        <f>198000+160000</f>
        <v>358000</v>
      </c>
      <c r="I44" s="124">
        <v>0</v>
      </c>
      <c r="J44" s="124">
        <v>0</v>
      </c>
      <c r="K44" s="56"/>
      <c r="L44" s="159"/>
      <c r="M44" s="159"/>
    </row>
    <row r="45" spans="1:16" s="183" customFormat="1" ht="21.6" customHeight="1">
      <c r="A45" s="32" t="s">
        <v>57</v>
      </c>
      <c r="B45" s="32" t="s">
        <v>57</v>
      </c>
      <c r="C45" s="32" t="s">
        <v>57</v>
      </c>
      <c r="D45" s="114" t="s">
        <v>53</v>
      </c>
      <c r="E45" s="32" t="s">
        <v>57</v>
      </c>
      <c r="F45" s="32" t="s">
        <v>57</v>
      </c>
      <c r="G45" s="150">
        <f>G11+G42+G37</f>
        <v>8396574</v>
      </c>
      <c r="H45" s="150">
        <f>H11+H42+H37</f>
        <v>7404520</v>
      </c>
      <c r="I45" s="150">
        <f>I11+I42+I37</f>
        <v>992054</v>
      </c>
      <c r="J45" s="150">
        <f>J11+J42+J37</f>
        <v>9393054</v>
      </c>
      <c r="K45" s="150" t="e">
        <f>K11+#REF!+K42+#REF!</f>
        <v>#REF!</v>
      </c>
      <c r="L45" s="150" t="e">
        <f>L11+#REF!+L42+#REF!</f>
        <v>#REF!</v>
      </c>
      <c r="M45" s="150" t="e">
        <f>M11+#REF!+M42+#REF!</f>
        <v>#REF!</v>
      </c>
    </row>
    <row r="46" spans="1:16" ht="13.2" customHeight="1">
      <c r="A46" s="184"/>
      <c r="B46" s="184"/>
      <c r="C46" s="185"/>
      <c r="D46" s="186"/>
      <c r="E46" s="187"/>
      <c r="F46" s="187"/>
      <c r="G46" s="42"/>
      <c r="H46" s="188"/>
      <c r="I46" s="42"/>
      <c r="J46" s="188"/>
    </row>
    <row r="47" spans="1:16" s="190" customFormat="1" ht="40.65" customHeight="1">
      <c r="A47" s="578" t="s">
        <v>254</v>
      </c>
      <c r="B47" s="578"/>
      <c r="C47" s="578"/>
      <c r="D47" s="578"/>
      <c r="E47" s="578"/>
      <c r="F47" s="578"/>
      <c r="G47" s="578"/>
      <c r="H47" s="578"/>
      <c r="I47" s="578"/>
      <c r="J47" s="578"/>
      <c r="K47" s="189"/>
      <c r="L47" s="189"/>
      <c r="M47" s="189"/>
      <c r="N47" s="189"/>
      <c r="O47" s="189"/>
      <c r="P47" s="189"/>
    </row>
    <row r="48" spans="1:16" ht="41.25" customHeight="1">
      <c r="A48" s="191"/>
      <c r="B48" s="192"/>
      <c r="C48" s="193"/>
      <c r="D48" s="194"/>
      <c r="E48" s="187"/>
      <c r="F48" s="187"/>
      <c r="G48" s="152"/>
      <c r="H48" s="152"/>
      <c r="I48" s="152"/>
      <c r="J48" s="152"/>
    </row>
    <row r="49" spans="1:13" ht="41.25" customHeight="1">
      <c r="J49" s="200"/>
    </row>
    <row r="50" spans="1:13" ht="41.25" customHeight="1">
      <c r="G50" s="201"/>
    </row>
    <row r="51" spans="1:13" ht="41.25" customHeight="1">
      <c r="A51" s="157"/>
      <c r="B51" s="202"/>
      <c r="C51" s="202"/>
      <c r="D51" s="202"/>
      <c r="E51" s="203"/>
    </row>
    <row r="52" spans="1:13" ht="41.25" customHeight="1">
      <c r="A52" s="157"/>
      <c r="B52" s="202"/>
      <c r="C52" s="202"/>
      <c r="D52" s="202"/>
    </row>
    <row r="53" spans="1:13" ht="41.25" customHeight="1">
      <c r="A53" s="157"/>
      <c r="B53" s="202"/>
      <c r="C53" s="202"/>
      <c r="D53" s="202"/>
    </row>
    <row r="54" spans="1:13" ht="41.25" customHeight="1">
      <c r="A54" s="157"/>
      <c r="B54" s="202"/>
      <c r="C54" s="202"/>
      <c r="D54" s="202"/>
    </row>
    <row r="55" spans="1:13" ht="41.25" customHeight="1">
      <c r="A55" s="157"/>
      <c r="B55" s="202"/>
      <c r="C55" s="202"/>
      <c r="D55" s="202"/>
    </row>
    <row r="56" spans="1:13" s="199" customFormat="1">
      <c r="A56" s="157"/>
      <c r="B56" s="202"/>
      <c r="C56" s="202"/>
      <c r="D56" s="202"/>
      <c r="G56" s="157"/>
      <c r="H56" s="157"/>
      <c r="I56" s="157"/>
      <c r="J56" s="157"/>
      <c r="K56" s="157"/>
      <c r="L56" s="157"/>
      <c r="M56" s="157"/>
    </row>
    <row r="57" spans="1:13" s="199" customFormat="1">
      <c r="A57" s="157"/>
      <c r="B57" s="202"/>
      <c r="C57" s="202"/>
      <c r="D57" s="202"/>
      <c r="G57" s="157"/>
      <c r="H57" s="157"/>
      <c r="I57" s="157"/>
      <c r="J57" s="157"/>
      <c r="K57" s="157"/>
      <c r="L57" s="157"/>
      <c r="M57" s="157"/>
    </row>
    <row r="58" spans="1:13" s="199" customFormat="1">
      <c r="A58" s="157"/>
      <c r="B58" s="202"/>
      <c r="C58" s="202"/>
      <c r="D58" s="202"/>
      <c r="G58" s="157"/>
      <c r="H58" s="157"/>
      <c r="I58" s="157"/>
      <c r="J58" s="157"/>
      <c r="K58" s="157"/>
      <c r="L58" s="157"/>
      <c r="M58" s="157"/>
    </row>
    <row r="59" spans="1:13" s="199" customFormat="1">
      <c r="A59" s="157"/>
      <c r="B59" s="202"/>
      <c r="C59" s="202"/>
      <c r="D59" s="202"/>
      <c r="G59" s="157"/>
      <c r="H59" s="157"/>
      <c r="I59" s="157"/>
      <c r="J59" s="157"/>
      <c r="K59" s="157"/>
      <c r="L59" s="157"/>
      <c r="M59" s="157"/>
    </row>
    <row r="60" spans="1:13" s="199" customFormat="1">
      <c r="A60" s="157"/>
      <c r="B60" s="202"/>
      <c r="C60" s="202"/>
      <c r="D60" s="202"/>
      <c r="G60" s="157"/>
      <c r="H60" s="157"/>
      <c r="I60" s="157"/>
      <c r="J60" s="157"/>
      <c r="K60" s="157"/>
      <c r="L60" s="157"/>
      <c r="M60" s="157"/>
    </row>
    <row r="61" spans="1:13" s="199" customFormat="1">
      <c r="A61" s="157"/>
      <c r="B61" s="202"/>
      <c r="C61" s="202"/>
      <c r="D61" s="202"/>
      <c r="G61" s="157"/>
      <c r="H61" s="157"/>
      <c r="I61" s="157"/>
      <c r="J61" s="157"/>
      <c r="K61" s="157"/>
      <c r="L61" s="157"/>
      <c r="M61" s="157"/>
    </row>
    <row r="63" spans="1:13" s="199" customFormat="1">
      <c r="A63" s="157"/>
      <c r="B63" s="202"/>
      <c r="C63" s="202"/>
      <c r="D63" s="202"/>
      <c r="G63" s="157"/>
      <c r="H63" s="157"/>
      <c r="I63" s="157"/>
      <c r="J63" s="157"/>
      <c r="K63" s="157"/>
      <c r="L63" s="157"/>
      <c r="M63" s="157"/>
    </row>
  </sheetData>
  <mergeCells count="14">
    <mergeCell ref="G8:G9"/>
    <mergeCell ref="H8:H9"/>
    <mergeCell ref="I8:J8"/>
    <mergeCell ref="A47:J47"/>
    <mergeCell ref="F1:J1"/>
    <mergeCell ref="A3:K4"/>
    <mergeCell ref="A5:J5"/>
    <mergeCell ref="A6:J6"/>
    <mergeCell ref="A8:A9"/>
    <mergeCell ref="B8:B9"/>
    <mergeCell ref="C8:C9"/>
    <mergeCell ref="D8:D9"/>
    <mergeCell ref="E8:E9"/>
    <mergeCell ref="F8:F9"/>
  </mergeCells>
  <printOptions horizontalCentered="1"/>
  <pageMargins left="0.19685039370078741" right="0.19685039370078741" top="0.98425196850393704" bottom="0.15748031496062992" header="0.55118110236220474" footer="0.19685039370078741"/>
  <pageSetup paperSize="9" scale="64" orientation="landscape" r:id="rId1"/>
  <rowBreaks count="1" manualBreakCount="1">
    <brk id="2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10</vt:i4>
      </vt:variant>
    </vt:vector>
  </HeadingPairs>
  <TitlesOfParts>
    <vt:vector size="20" baseType="lpstr">
      <vt:lpstr> 1 </vt:lpstr>
      <vt:lpstr>2</vt:lpstr>
      <vt:lpstr>3</vt:lpstr>
      <vt:lpstr>3.1</vt:lpstr>
      <vt:lpstr>4 </vt:lpstr>
      <vt:lpstr>5</vt:lpstr>
      <vt:lpstr>6</vt:lpstr>
      <vt:lpstr>6.1</vt:lpstr>
      <vt:lpstr>7</vt:lpstr>
      <vt:lpstr>8</vt:lpstr>
      <vt:lpstr>' 1 '!Область_друку</vt:lpstr>
      <vt:lpstr>'2'!Область_друку</vt:lpstr>
      <vt:lpstr>'3'!Область_друку</vt:lpstr>
      <vt:lpstr>'3.1'!Область_друку</vt:lpstr>
      <vt:lpstr>'4 '!Область_друку</vt:lpstr>
      <vt:lpstr>'5'!Область_друку</vt:lpstr>
      <vt:lpstr>'6'!Область_друку</vt:lpstr>
      <vt:lpstr>'6.1'!Область_друку</vt:lpstr>
      <vt:lpstr>'7'!Область_друку</vt:lpstr>
      <vt:lpstr>'8'!Область_друку</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RePack by Diakov</cp:lastModifiedBy>
  <cp:lastPrinted>2026-07-09T13:01:08Z</cp:lastPrinted>
  <dcterms:created xsi:type="dcterms:W3CDTF">2023-01-10T09:50:52Z</dcterms:created>
  <dcterms:modified xsi:type="dcterms:W3CDTF">2026-07-16T12:46:24Z</dcterms:modified>
</cp:coreProperties>
</file>