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120" windowWidth="22980" windowHeight="11910" activeTab="7"/>
  </bookViews>
  <sheets>
    <sheet name=" 1 " sheetId="44" r:id="rId1"/>
    <sheet name="2" sheetId="31" r:id="rId2"/>
    <sheet name="3 " sheetId="47" r:id="rId3"/>
    <sheet name="3.1" sheetId="29" r:id="rId4"/>
    <sheet name="4 " sheetId="46" r:id="rId5"/>
    <sheet name="5" sheetId="40" r:id="rId6"/>
    <sheet name="6" sheetId="42" r:id="rId7"/>
    <sheet name="7" sheetId="37" r:id="rId8"/>
    <sheet name="8" sheetId="43"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_________A50">[1]Пер!$N$34</definedName>
    <definedName name="____________A51">[1]Пер!$N$33</definedName>
    <definedName name="____________HAV80" localSheetId="0">#REF!</definedName>
    <definedName name="____________HAV80" localSheetId="2">#REF!</definedName>
    <definedName name="____________HAV80" localSheetId="4">#REF!</definedName>
    <definedName name="____________HAV80" localSheetId="5">#REF!</definedName>
    <definedName name="____________HAV80" localSheetId="6">#REF!</definedName>
    <definedName name="____________HAV80" localSheetId="7">#REF!</definedName>
    <definedName name="____________HAV80" localSheetId="8">#REF!</definedName>
    <definedName name="____________HAV80">#REF!</definedName>
    <definedName name="____________mes09" localSheetId="0">#REF!</definedName>
    <definedName name="____________mes09" localSheetId="2">#REF!</definedName>
    <definedName name="____________mes09" localSheetId="4">#REF!</definedName>
    <definedName name="____________mes09" localSheetId="5">#REF!</definedName>
    <definedName name="____________mes09" localSheetId="6">#REF!</definedName>
    <definedName name="____________mes09" localSheetId="8">#REF!</definedName>
    <definedName name="____________mes09">#REF!</definedName>
    <definedName name="____________Mes1" localSheetId="0">#REF!</definedName>
    <definedName name="____________Mes1" localSheetId="2">#REF!</definedName>
    <definedName name="____________Mes1" localSheetId="4">#REF!</definedName>
    <definedName name="____________Mes1" localSheetId="5">#REF!</definedName>
    <definedName name="____________Mes1" localSheetId="6">#REF!</definedName>
    <definedName name="____________Mes1" localSheetId="8">#REF!</definedName>
    <definedName name="____________Mes1">#REF!</definedName>
    <definedName name="____________Mes2" localSheetId="0">#REF!</definedName>
    <definedName name="____________Mes2" localSheetId="2">#REF!</definedName>
    <definedName name="____________Mes2" localSheetId="4">#REF!</definedName>
    <definedName name="____________Mes2" localSheetId="5">#REF!</definedName>
    <definedName name="____________Mes2" localSheetId="6">#REF!</definedName>
    <definedName name="____________Mes2" localSheetId="8">#REF!</definedName>
    <definedName name="____________Mes2">#REF!</definedName>
    <definedName name="____________NS80" localSheetId="0">#REF!</definedName>
    <definedName name="____________NS80" localSheetId="2">#REF!</definedName>
    <definedName name="____________NS80" localSheetId="4">#REF!</definedName>
    <definedName name="____________NS80" localSheetId="5">#REF!</definedName>
    <definedName name="____________NS80" localSheetId="6">#REF!</definedName>
    <definedName name="____________NS80" localSheetId="8">#REF!</definedName>
    <definedName name="____________NS80">#REF!</definedName>
    <definedName name="____________PCH3" localSheetId="0">#REF!</definedName>
    <definedName name="____________PCH3" localSheetId="2">#REF!</definedName>
    <definedName name="____________PCH3" localSheetId="4">#REF!</definedName>
    <definedName name="____________PCH3" localSheetId="5">#REF!</definedName>
    <definedName name="____________PCH3" localSheetId="6">#REF!</definedName>
    <definedName name="____________PCH3" localSheetId="8">#REF!</definedName>
    <definedName name="____________PCH3">#REF!</definedName>
    <definedName name="____________PV3" localSheetId="0">#REF!</definedName>
    <definedName name="____________PV3" localSheetId="2">#REF!</definedName>
    <definedName name="____________PV3" localSheetId="4">#REF!</definedName>
    <definedName name="____________PV3" localSheetId="5">#REF!</definedName>
    <definedName name="____________PV3" localSheetId="6">#REF!</definedName>
    <definedName name="____________PV3" localSheetId="8">#REF!</definedName>
    <definedName name="____________PV3">#REF!</definedName>
    <definedName name="___________A50">[2]Пер!$N$34</definedName>
    <definedName name="___________A51">[2]Пер!$N$33</definedName>
    <definedName name="___________HAV80" localSheetId="0">#REF!</definedName>
    <definedName name="___________HAV80" localSheetId="2">#REF!</definedName>
    <definedName name="___________HAV80" localSheetId="4">#REF!</definedName>
    <definedName name="___________HAV80" localSheetId="5">#REF!</definedName>
    <definedName name="___________HAV80" localSheetId="6">#REF!</definedName>
    <definedName name="___________HAV80" localSheetId="7">#REF!</definedName>
    <definedName name="___________HAV80" localSheetId="8">#REF!</definedName>
    <definedName name="___________HAV80">#REF!</definedName>
    <definedName name="___________mes09" localSheetId="0">#REF!</definedName>
    <definedName name="___________mes09" localSheetId="2">#REF!</definedName>
    <definedName name="___________mes09" localSheetId="4">#REF!</definedName>
    <definedName name="___________mes09" localSheetId="5">#REF!</definedName>
    <definedName name="___________mes09" localSheetId="6">#REF!</definedName>
    <definedName name="___________mes09" localSheetId="8">#REF!</definedName>
    <definedName name="___________mes09">#REF!</definedName>
    <definedName name="___________Mes1" localSheetId="0">#REF!</definedName>
    <definedName name="___________Mes1" localSheetId="2">#REF!</definedName>
    <definedName name="___________Mes1" localSheetId="4">#REF!</definedName>
    <definedName name="___________Mes1" localSheetId="5">#REF!</definedName>
    <definedName name="___________Mes1" localSheetId="6">#REF!</definedName>
    <definedName name="___________Mes1" localSheetId="8">#REF!</definedName>
    <definedName name="___________Mes1">#REF!</definedName>
    <definedName name="___________Mes2" localSheetId="0">#REF!</definedName>
    <definedName name="___________Mes2" localSheetId="2">#REF!</definedName>
    <definedName name="___________Mes2" localSheetId="4">#REF!</definedName>
    <definedName name="___________Mes2" localSheetId="5">#REF!</definedName>
    <definedName name="___________Mes2" localSheetId="6">#REF!</definedName>
    <definedName name="___________Mes2" localSheetId="8">#REF!</definedName>
    <definedName name="___________Mes2">#REF!</definedName>
    <definedName name="___________NS80" localSheetId="0">#REF!</definedName>
    <definedName name="___________NS80" localSheetId="2">#REF!</definedName>
    <definedName name="___________NS80" localSheetId="4">#REF!</definedName>
    <definedName name="___________NS80" localSheetId="5">#REF!</definedName>
    <definedName name="___________NS80" localSheetId="6">#REF!</definedName>
    <definedName name="___________NS80" localSheetId="8">#REF!</definedName>
    <definedName name="___________NS80">#REF!</definedName>
    <definedName name="___________PCH3" localSheetId="0">#REF!</definedName>
    <definedName name="___________PCH3" localSheetId="2">#REF!</definedName>
    <definedName name="___________PCH3" localSheetId="4">#REF!</definedName>
    <definedName name="___________PCH3" localSheetId="5">#REF!</definedName>
    <definedName name="___________PCH3" localSheetId="6">#REF!</definedName>
    <definedName name="___________PCH3" localSheetId="8">#REF!</definedName>
    <definedName name="___________PCH3">#REF!</definedName>
    <definedName name="___________PV3" localSheetId="0">#REF!</definedName>
    <definedName name="___________PV3" localSheetId="2">#REF!</definedName>
    <definedName name="___________PV3" localSheetId="4">#REF!</definedName>
    <definedName name="___________PV3" localSheetId="5">#REF!</definedName>
    <definedName name="___________PV3" localSheetId="6">#REF!</definedName>
    <definedName name="___________PV3" localSheetId="8">#REF!</definedName>
    <definedName name="___________PV3">#REF!</definedName>
    <definedName name="__________A50">[2]Пер!$N$34</definedName>
    <definedName name="__________A51">[2]Пер!$N$33</definedName>
    <definedName name="__________HAV80" localSheetId="0">#REF!</definedName>
    <definedName name="__________HAV80" localSheetId="2">#REF!</definedName>
    <definedName name="__________HAV80" localSheetId="4">#REF!</definedName>
    <definedName name="__________HAV80" localSheetId="5">#REF!</definedName>
    <definedName name="__________HAV80" localSheetId="6">#REF!</definedName>
    <definedName name="__________HAV80" localSheetId="7">#REF!</definedName>
    <definedName name="__________HAV80" localSheetId="8">#REF!</definedName>
    <definedName name="__________HAV80">#REF!</definedName>
    <definedName name="__________mes09" localSheetId="0">#REF!</definedName>
    <definedName name="__________mes09" localSheetId="2">#REF!</definedName>
    <definedName name="__________mes09" localSheetId="4">#REF!</definedName>
    <definedName name="__________mes09" localSheetId="5">#REF!</definedName>
    <definedName name="__________mes09" localSheetId="6">#REF!</definedName>
    <definedName name="__________mes09" localSheetId="8">#REF!</definedName>
    <definedName name="__________mes09">#REF!</definedName>
    <definedName name="__________Mes1" localSheetId="0">#REF!</definedName>
    <definedName name="__________Mes1" localSheetId="2">#REF!</definedName>
    <definedName name="__________Mes1" localSheetId="4">#REF!</definedName>
    <definedName name="__________Mes1" localSheetId="5">#REF!</definedName>
    <definedName name="__________Mes1" localSheetId="6">#REF!</definedName>
    <definedName name="__________Mes1" localSheetId="8">#REF!</definedName>
    <definedName name="__________Mes1">#REF!</definedName>
    <definedName name="__________Mes2" localSheetId="0">#REF!</definedName>
    <definedName name="__________Mes2" localSheetId="2">#REF!</definedName>
    <definedName name="__________Mes2" localSheetId="4">#REF!</definedName>
    <definedName name="__________Mes2" localSheetId="5">#REF!</definedName>
    <definedName name="__________Mes2" localSheetId="6">#REF!</definedName>
    <definedName name="__________Mes2" localSheetId="8">#REF!</definedName>
    <definedName name="__________Mes2">#REF!</definedName>
    <definedName name="__________NS80" localSheetId="0">#REF!</definedName>
    <definedName name="__________NS80" localSheetId="2">#REF!</definedName>
    <definedName name="__________NS80" localSheetId="4">#REF!</definedName>
    <definedName name="__________NS80" localSheetId="5">#REF!</definedName>
    <definedName name="__________NS80" localSheetId="6">#REF!</definedName>
    <definedName name="__________NS80" localSheetId="8">#REF!</definedName>
    <definedName name="__________NS80">#REF!</definedName>
    <definedName name="__________PCH3" localSheetId="0">#REF!</definedName>
    <definedName name="__________PCH3" localSheetId="2">#REF!</definedName>
    <definedName name="__________PCH3" localSheetId="4">#REF!</definedName>
    <definedName name="__________PCH3" localSheetId="5">#REF!</definedName>
    <definedName name="__________PCH3" localSheetId="6">#REF!</definedName>
    <definedName name="__________PCH3" localSheetId="8">#REF!</definedName>
    <definedName name="__________PCH3">#REF!</definedName>
    <definedName name="__________PV3" localSheetId="0">#REF!</definedName>
    <definedName name="__________PV3" localSheetId="2">#REF!</definedName>
    <definedName name="__________PV3" localSheetId="4">#REF!</definedName>
    <definedName name="__________PV3" localSheetId="5">#REF!</definedName>
    <definedName name="__________PV3" localSheetId="6">#REF!</definedName>
    <definedName name="__________PV3" localSheetId="8">#REF!</definedName>
    <definedName name="__________PV3">#REF!</definedName>
    <definedName name="_________A50">[2]Пер!$N$34</definedName>
    <definedName name="_________A51">[2]Пер!$N$33</definedName>
    <definedName name="_________HAV80" localSheetId="0">#REF!</definedName>
    <definedName name="_________HAV80" localSheetId="2">#REF!</definedName>
    <definedName name="_________HAV80" localSheetId="4">#REF!</definedName>
    <definedName name="_________HAV80" localSheetId="5">#REF!</definedName>
    <definedName name="_________HAV80" localSheetId="6">#REF!</definedName>
    <definedName name="_________HAV80" localSheetId="7">#REF!</definedName>
    <definedName name="_________HAV80" localSheetId="8">#REF!</definedName>
    <definedName name="_________HAV80">#REF!</definedName>
    <definedName name="_________mes09" localSheetId="0">#REF!</definedName>
    <definedName name="_________mes09" localSheetId="2">#REF!</definedName>
    <definedName name="_________mes09" localSheetId="4">#REF!</definedName>
    <definedName name="_________mes09" localSheetId="5">#REF!</definedName>
    <definedName name="_________mes09" localSheetId="6">#REF!</definedName>
    <definedName name="_________mes09" localSheetId="8">#REF!</definedName>
    <definedName name="_________mes09">#REF!</definedName>
    <definedName name="_________Mes1" localSheetId="0">#REF!</definedName>
    <definedName name="_________Mes1" localSheetId="2">#REF!</definedName>
    <definedName name="_________Mes1" localSheetId="4">#REF!</definedName>
    <definedName name="_________Mes1" localSheetId="5">#REF!</definedName>
    <definedName name="_________Mes1" localSheetId="6">#REF!</definedName>
    <definedName name="_________Mes1" localSheetId="8">#REF!</definedName>
    <definedName name="_________Mes1">#REF!</definedName>
    <definedName name="_________Mes2" localSheetId="0">#REF!</definedName>
    <definedName name="_________Mes2" localSheetId="2">#REF!</definedName>
    <definedName name="_________Mes2" localSheetId="4">#REF!</definedName>
    <definedName name="_________Mes2" localSheetId="5">#REF!</definedName>
    <definedName name="_________Mes2" localSheetId="6">#REF!</definedName>
    <definedName name="_________Mes2" localSheetId="8">#REF!</definedName>
    <definedName name="_________Mes2">#REF!</definedName>
    <definedName name="_________NS80" localSheetId="0">#REF!</definedName>
    <definedName name="_________NS80" localSheetId="2">#REF!</definedName>
    <definedName name="_________NS80" localSheetId="4">#REF!</definedName>
    <definedName name="_________NS80" localSheetId="5">#REF!</definedName>
    <definedName name="_________NS80" localSheetId="6">#REF!</definedName>
    <definedName name="_________NS80" localSheetId="8">#REF!</definedName>
    <definedName name="_________NS80">#REF!</definedName>
    <definedName name="_________PCH3" localSheetId="0">#REF!</definedName>
    <definedName name="_________PCH3" localSheetId="2">#REF!</definedName>
    <definedName name="_________PCH3" localSheetId="4">#REF!</definedName>
    <definedName name="_________PCH3" localSheetId="5">#REF!</definedName>
    <definedName name="_________PCH3" localSheetId="6">#REF!</definedName>
    <definedName name="_________PCH3" localSheetId="8">#REF!</definedName>
    <definedName name="_________PCH3">#REF!</definedName>
    <definedName name="_________PV3" localSheetId="0">#REF!</definedName>
    <definedName name="_________PV3" localSheetId="2">#REF!</definedName>
    <definedName name="_________PV3" localSheetId="4">#REF!</definedName>
    <definedName name="_________PV3" localSheetId="5">#REF!</definedName>
    <definedName name="_________PV3" localSheetId="6">#REF!</definedName>
    <definedName name="_________PV3" localSheetId="8">#REF!</definedName>
    <definedName name="_________PV3">#REF!</definedName>
    <definedName name="________A50">[2]Пер!$N$34</definedName>
    <definedName name="________A51">[2]Пер!$N$33</definedName>
    <definedName name="________HAV80" localSheetId="0">#REF!</definedName>
    <definedName name="________HAV80" localSheetId="2">#REF!</definedName>
    <definedName name="________HAV80" localSheetId="4">#REF!</definedName>
    <definedName name="________HAV80" localSheetId="5">#REF!</definedName>
    <definedName name="________HAV80" localSheetId="6">#REF!</definedName>
    <definedName name="________HAV80" localSheetId="7">#REF!</definedName>
    <definedName name="________HAV80" localSheetId="8">#REF!</definedName>
    <definedName name="________HAV80">#REF!</definedName>
    <definedName name="________mes09" localSheetId="0">#REF!</definedName>
    <definedName name="________mes09" localSheetId="2">#REF!</definedName>
    <definedName name="________mes09" localSheetId="4">#REF!</definedName>
    <definedName name="________mes09" localSheetId="5">#REF!</definedName>
    <definedName name="________mes09" localSheetId="6">#REF!</definedName>
    <definedName name="________mes09" localSheetId="8">#REF!</definedName>
    <definedName name="________mes09">#REF!</definedName>
    <definedName name="________Mes1" localSheetId="0">#REF!</definedName>
    <definedName name="________Mes1" localSheetId="2">#REF!</definedName>
    <definedName name="________Mes1" localSheetId="4">#REF!</definedName>
    <definedName name="________Mes1" localSheetId="5">#REF!</definedName>
    <definedName name="________Mes1" localSheetId="6">#REF!</definedName>
    <definedName name="________Mes1" localSheetId="8">#REF!</definedName>
    <definedName name="________Mes1">#REF!</definedName>
    <definedName name="________Mes2" localSheetId="0">#REF!</definedName>
    <definedName name="________Mes2" localSheetId="2">#REF!</definedName>
    <definedName name="________Mes2" localSheetId="4">#REF!</definedName>
    <definedName name="________Mes2" localSheetId="5">#REF!</definedName>
    <definedName name="________Mes2" localSheetId="6">#REF!</definedName>
    <definedName name="________Mes2" localSheetId="8">#REF!</definedName>
    <definedName name="________Mes2">#REF!</definedName>
    <definedName name="________NS80" localSheetId="0">#REF!</definedName>
    <definedName name="________NS80" localSheetId="2">#REF!</definedName>
    <definedName name="________NS80" localSheetId="4">#REF!</definedName>
    <definedName name="________NS80" localSheetId="5">#REF!</definedName>
    <definedName name="________NS80" localSheetId="6">#REF!</definedName>
    <definedName name="________NS80" localSheetId="8">#REF!</definedName>
    <definedName name="________NS80">#REF!</definedName>
    <definedName name="________PCH3" localSheetId="0">#REF!</definedName>
    <definedName name="________PCH3" localSheetId="2">#REF!</definedName>
    <definedName name="________PCH3" localSheetId="4">#REF!</definedName>
    <definedName name="________PCH3" localSheetId="5">#REF!</definedName>
    <definedName name="________PCH3" localSheetId="6">#REF!</definedName>
    <definedName name="________PCH3" localSheetId="8">#REF!</definedName>
    <definedName name="________PCH3">#REF!</definedName>
    <definedName name="________PV3" localSheetId="0">#REF!</definedName>
    <definedName name="________PV3" localSheetId="2">#REF!</definedName>
    <definedName name="________PV3" localSheetId="4">#REF!</definedName>
    <definedName name="________PV3" localSheetId="5">#REF!</definedName>
    <definedName name="________PV3" localSheetId="6">#REF!</definedName>
    <definedName name="________PV3" localSheetId="8">#REF!</definedName>
    <definedName name="________PV3">#REF!</definedName>
    <definedName name="_______A50">[2]Пер!$N$34</definedName>
    <definedName name="_______A51">[2]Пер!$N$33</definedName>
    <definedName name="_______HAV80" localSheetId="0">#REF!</definedName>
    <definedName name="_______HAV80" localSheetId="2">#REF!</definedName>
    <definedName name="_______HAV80" localSheetId="4">#REF!</definedName>
    <definedName name="_______HAV80" localSheetId="5">#REF!</definedName>
    <definedName name="_______HAV80" localSheetId="6">#REF!</definedName>
    <definedName name="_______HAV80" localSheetId="7">#REF!</definedName>
    <definedName name="_______HAV80" localSheetId="8">#REF!</definedName>
    <definedName name="_______HAV80">#REF!</definedName>
    <definedName name="_______mes09" localSheetId="0">#REF!</definedName>
    <definedName name="_______mes09" localSheetId="2">#REF!</definedName>
    <definedName name="_______mes09" localSheetId="4">#REF!</definedName>
    <definedName name="_______mes09" localSheetId="5">#REF!</definedName>
    <definedName name="_______mes09" localSheetId="6">#REF!</definedName>
    <definedName name="_______mes09" localSheetId="8">#REF!</definedName>
    <definedName name="_______mes09">#REF!</definedName>
    <definedName name="_______Mes1" localSheetId="0">#REF!</definedName>
    <definedName name="_______Mes1" localSheetId="2">#REF!</definedName>
    <definedName name="_______Mes1" localSheetId="4">#REF!</definedName>
    <definedName name="_______Mes1" localSheetId="5">#REF!</definedName>
    <definedName name="_______Mes1" localSheetId="6">#REF!</definedName>
    <definedName name="_______Mes1" localSheetId="8">#REF!</definedName>
    <definedName name="_______Mes1">#REF!</definedName>
    <definedName name="_______Mes2" localSheetId="0">#REF!</definedName>
    <definedName name="_______Mes2" localSheetId="2">#REF!</definedName>
    <definedName name="_______Mes2" localSheetId="4">#REF!</definedName>
    <definedName name="_______Mes2" localSheetId="5">#REF!</definedName>
    <definedName name="_______Mes2" localSheetId="6">#REF!</definedName>
    <definedName name="_______Mes2" localSheetId="8">#REF!</definedName>
    <definedName name="_______Mes2">#REF!</definedName>
    <definedName name="_______NS80" localSheetId="0">#REF!</definedName>
    <definedName name="_______NS80" localSheetId="2">#REF!</definedName>
    <definedName name="_______NS80" localSheetId="4">#REF!</definedName>
    <definedName name="_______NS80" localSheetId="5">#REF!</definedName>
    <definedName name="_______NS80" localSheetId="6">#REF!</definedName>
    <definedName name="_______NS80" localSheetId="8">#REF!</definedName>
    <definedName name="_______NS80">#REF!</definedName>
    <definedName name="_______PCH3" localSheetId="0">#REF!</definedName>
    <definedName name="_______PCH3" localSheetId="2">#REF!</definedName>
    <definedName name="_______PCH3" localSheetId="4">#REF!</definedName>
    <definedName name="_______PCH3" localSheetId="5">#REF!</definedName>
    <definedName name="_______PCH3" localSheetId="6">#REF!</definedName>
    <definedName name="_______PCH3" localSheetId="8">#REF!</definedName>
    <definedName name="_______PCH3">#REF!</definedName>
    <definedName name="_______PV3" localSheetId="0">#REF!</definedName>
    <definedName name="_______PV3" localSheetId="2">#REF!</definedName>
    <definedName name="_______PV3" localSheetId="4">#REF!</definedName>
    <definedName name="_______PV3" localSheetId="5">#REF!</definedName>
    <definedName name="_______PV3" localSheetId="6">#REF!</definedName>
    <definedName name="_______PV3" localSheetId="8">#REF!</definedName>
    <definedName name="_______PV3">#REF!</definedName>
    <definedName name="______A50">[2]Пер!$N$34</definedName>
    <definedName name="______A51">[2]Пер!$N$33</definedName>
    <definedName name="______HAV80" localSheetId="0">#REF!</definedName>
    <definedName name="______HAV80" localSheetId="2">#REF!</definedName>
    <definedName name="______HAV80" localSheetId="4">#REF!</definedName>
    <definedName name="______HAV80" localSheetId="5">#REF!</definedName>
    <definedName name="______HAV80" localSheetId="6">#REF!</definedName>
    <definedName name="______HAV80" localSheetId="7">#REF!</definedName>
    <definedName name="______HAV80" localSheetId="8">#REF!</definedName>
    <definedName name="______HAV80">#REF!</definedName>
    <definedName name="______mes09" localSheetId="0">#REF!</definedName>
    <definedName name="______mes09" localSheetId="2">#REF!</definedName>
    <definedName name="______mes09" localSheetId="4">#REF!</definedName>
    <definedName name="______mes09" localSheetId="5">#REF!</definedName>
    <definedName name="______mes09" localSheetId="6">#REF!</definedName>
    <definedName name="______mes09" localSheetId="8">#REF!</definedName>
    <definedName name="______mes09">#REF!</definedName>
    <definedName name="______Mes1" localSheetId="0">#REF!</definedName>
    <definedName name="______Mes1" localSheetId="2">#REF!</definedName>
    <definedName name="______Mes1" localSheetId="4">#REF!</definedName>
    <definedName name="______Mes1" localSheetId="5">#REF!</definedName>
    <definedName name="______Mes1" localSheetId="6">#REF!</definedName>
    <definedName name="______Mes1" localSheetId="8">#REF!</definedName>
    <definedName name="______Mes1">#REF!</definedName>
    <definedName name="______Mes2" localSheetId="0">#REF!</definedName>
    <definedName name="______Mes2" localSheetId="2">#REF!</definedName>
    <definedName name="______Mes2" localSheetId="4">#REF!</definedName>
    <definedName name="______Mes2" localSheetId="5">#REF!</definedName>
    <definedName name="______Mes2" localSheetId="6">#REF!</definedName>
    <definedName name="______Mes2" localSheetId="8">#REF!</definedName>
    <definedName name="______Mes2">#REF!</definedName>
    <definedName name="______NS80" localSheetId="0">#REF!</definedName>
    <definedName name="______NS80" localSheetId="2">#REF!</definedName>
    <definedName name="______NS80" localSheetId="4">#REF!</definedName>
    <definedName name="______NS80" localSheetId="5">#REF!</definedName>
    <definedName name="______NS80" localSheetId="6">#REF!</definedName>
    <definedName name="______NS80" localSheetId="8">#REF!</definedName>
    <definedName name="______NS80">#REF!</definedName>
    <definedName name="______PCH3" localSheetId="0">#REF!</definedName>
    <definedName name="______PCH3" localSheetId="2">#REF!</definedName>
    <definedName name="______PCH3" localSheetId="4">#REF!</definedName>
    <definedName name="______PCH3" localSheetId="5">#REF!</definedName>
    <definedName name="______PCH3" localSheetId="6">#REF!</definedName>
    <definedName name="______PCH3" localSheetId="8">#REF!</definedName>
    <definedName name="______PCH3">#REF!</definedName>
    <definedName name="______PV3" localSheetId="0">#REF!</definedName>
    <definedName name="______PV3" localSheetId="2">#REF!</definedName>
    <definedName name="______PV3" localSheetId="4">#REF!</definedName>
    <definedName name="______PV3" localSheetId="5">#REF!</definedName>
    <definedName name="______PV3" localSheetId="6">#REF!</definedName>
    <definedName name="______PV3" localSheetId="8">#REF!</definedName>
    <definedName name="______PV3">#REF!</definedName>
    <definedName name="_____A50">[2]Пер!$N$34</definedName>
    <definedName name="_____A51">[2]Пер!$N$33</definedName>
    <definedName name="_____d2" localSheetId="0">#REF!</definedName>
    <definedName name="_____d2" localSheetId="2">#REF!</definedName>
    <definedName name="_____d2" localSheetId="4">#REF!</definedName>
    <definedName name="_____d2" localSheetId="5">#REF!</definedName>
    <definedName name="_____d2" localSheetId="6">#REF!</definedName>
    <definedName name="_____d2" localSheetId="7">#REF!</definedName>
    <definedName name="_____d2" localSheetId="8">#REF!</definedName>
    <definedName name="_____d2">#REF!</definedName>
    <definedName name="_____dod44">[2]Пер!$N$34</definedName>
    <definedName name="_____HAV80" localSheetId="0">#REF!</definedName>
    <definedName name="_____HAV80" localSheetId="2">#REF!</definedName>
    <definedName name="_____HAV80" localSheetId="4">#REF!</definedName>
    <definedName name="_____HAV80" localSheetId="5">#REF!</definedName>
    <definedName name="_____HAV80" localSheetId="6">#REF!</definedName>
    <definedName name="_____HAV80" localSheetId="7">#REF!</definedName>
    <definedName name="_____HAV80" localSheetId="8">#REF!</definedName>
    <definedName name="_____HAV80">#REF!</definedName>
    <definedName name="_____mes09" localSheetId="0">#REF!</definedName>
    <definedName name="_____mes09" localSheetId="2">#REF!</definedName>
    <definedName name="_____mes09" localSheetId="4">#REF!</definedName>
    <definedName name="_____mes09" localSheetId="5">#REF!</definedName>
    <definedName name="_____mes09" localSheetId="6">#REF!</definedName>
    <definedName name="_____mes09" localSheetId="8">#REF!</definedName>
    <definedName name="_____mes09">#REF!</definedName>
    <definedName name="_____Mes1" localSheetId="0">#REF!</definedName>
    <definedName name="_____Mes1" localSheetId="2">#REF!</definedName>
    <definedName name="_____Mes1" localSheetId="4">#REF!</definedName>
    <definedName name="_____Mes1" localSheetId="5">#REF!</definedName>
    <definedName name="_____Mes1" localSheetId="6">#REF!</definedName>
    <definedName name="_____Mes1" localSheetId="8">#REF!</definedName>
    <definedName name="_____Mes1">#REF!</definedName>
    <definedName name="_____Mes2" localSheetId="0">#REF!</definedName>
    <definedName name="_____Mes2" localSheetId="2">#REF!</definedName>
    <definedName name="_____Mes2" localSheetId="4">#REF!</definedName>
    <definedName name="_____Mes2" localSheetId="5">#REF!</definedName>
    <definedName name="_____Mes2" localSheetId="6">#REF!</definedName>
    <definedName name="_____Mes2" localSheetId="8">#REF!</definedName>
    <definedName name="_____Mes2">#REF!</definedName>
    <definedName name="_____NS80" localSheetId="0">#REF!</definedName>
    <definedName name="_____NS80" localSheetId="2">#REF!</definedName>
    <definedName name="_____NS80" localSheetId="4">#REF!</definedName>
    <definedName name="_____NS80" localSheetId="5">#REF!</definedName>
    <definedName name="_____NS80" localSheetId="6">#REF!</definedName>
    <definedName name="_____NS80" localSheetId="8">#REF!</definedName>
    <definedName name="_____NS80">#REF!</definedName>
    <definedName name="_____PCH3" localSheetId="0">#REF!</definedName>
    <definedName name="_____PCH3" localSheetId="2">#REF!</definedName>
    <definedName name="_____PCH3" localSheetId="4">#REF!</definedName>
    <definedName name="_____PCH3" localSheetId="5">#REF!</definedName>
    <definedName name="_____PCH3" localSheetId="6">#REF!</definedName>
    <definedName name="_____PCH3" localSheetId="8">#REF!</definedName>
    <definedName name="_____PCH3">#REF!</definedName>
    <definedName name="_____PV3" localSheetId="0">#REF!</definedName>
    <definedName name="_____PV3" localSheetId="2">#REF!</definedName>
    <definedName name="_____PV3" localSheetId="4">#REF!</definedName>
    <definedName name="_____PV3" localSheetId="5">#REF!</definedName>
    <definedName name="_____PV3" localSheetId="6">#REF!</definedName>
    <definedName name="_____PV3" localSheetId="8">#REF!</definedName>
    <definedName name="_____PV3">#REF!</definedName>
    <definedName name="____A50">[2]Пер!$N$34</definedName>
    <definedName name="____A51">[2]Пер!$N$33</definedName>
    <definedName name="____d2" localSheetId="0">#REF!</definedName>
    <definedName name="____d2" localSheetId="2">#REF!</definedName>
    <definedName name="____d2" localSheetId="4">#REF!</definedName>
    <definedName name="____d2" localSheetId="5">#REF!</definedName>
    <definedName name="____d2" localSheetId="6">#REF!</definedName>
    <definedName name="____d2" localSheetId="7">#REF!</definedName>
    <definedName name="____d2" localSheetId="8">#REF!</definedName>
    <definedName name="____d2">#REF!</definedName>
    <definedName name="____dod44">[2]Пер!$N$34</definedName>
    <definedName name="____HAV80" localSheetId="0">#REF!</definedName>
    <definedName name="____HAV80" localSheetId="2">#REF!</definedName>
    <definedName name="____HAV80" localSheetId="4">#REF!</definedName>
    <definedName name="____HAV80" localSheetId="5">#REF!</definedName>
    <definedName name="____HAV80" localSheetId="6">#REF!</definedName>
    <definedName name="____HAV80" localSheetId="7">#REF!</definedName>
    <definedName name="____HAV80" localSheetId="8">#REF!</definedName>
    <definedName name="____HAV80">#REF!</definedName>
    <definedName name="____mes09" localSheetId="0">#REF!</definedName>
    <definedName name="____mes09" localSheetId="2">#REF!</definedName>
    <definedName name="____mes09" localSheetId="4">#REF!</definedName>
    <definedName name="____mes09" localSheetId="5">#REF!</definedName>
    <definedName name="____mes09" localSheetId="6">#REF!</definedName>
    <definedName name="____mes09" localSheetId="8">#REF!</definedName>
    <definedName name="____mes09">#REF!</definedName>
    <definedName name="____Mes1" localSheetId="0">#REF!</definedName>
    <definedName name="____Mes1" localSheetId="2">#REF!</definedName>
    <definedName name="____Mes1" localSheetId="4">#REF!</definedName>
    <definedName name="____Mes1" localSheetId="5">#REF!</definedName>
    <definedName name="____Mes1" localSheetId="6">#REF!</definedName>
    <definedName name="____Mes1" localSheetId="8">#REF!</definedName>
    <definedName name="____Mes1">#REF!</definedName>
    <definedName name="____Mes2" localSheetId="0">#REF!</definedName>
    <definedName name="____Mes2" localSheetId="2">#REF!</definedName>
    <definedName name="____Mes2" localSheetId="4">#REF!</definedName>
    <definedName name="____Mes2" localSheetId="5">#REF!</definedName>
    <definedName name="____Mes2" localSheetId="6">#REF!</definedName>
    <definedName name="____Mes2" localSheetId="8">#REF!</definedName>
    <definedName name="____Mes2">#REF!</definedName>
    <definedName name="____NS80" localSheetId="0">#REF!</definedName>
    <definedName name="____NS80" localSheetId="2">#REF!</definedName>
    <definedName name="____NS80" localSheetId="4">#REF!</definedName>
    <definedName name="____NS80" localSheetId="5">#REF!</definedName>
    <definedName name="____NS80" localSheetId="6">#REF!</definedName>
    <definedName name="____NS80" localSheetId="8">#REF!</definedName>
    <definedName name="____NS80">#REF!</definedName>
    <definedName name="____PCH3" localSheetId="0">#REF!</definedName>
    <definedName name="____PCH3" localSheetId="2">#REF!</definedName>
    <definedName name="____PCH3" localSheetId="4">#REF!</definedName>
    <definedName name="____PCH3" localSheetId="5">#REF!</definedName>
    <definedName name="____PCH3" localSheetId="6">#REF!</definedName>
    <definedName name="____PCH3" localSheetId="8">#REF!</definedName>
    <definedName name="____PCH3">#REF!</definedName>
    <definedName name="____PV3" localSheetId="0">#REF!</definedName>
    <definedName name="____PV3" localSheetId="2">#REF!</definedName>
    <definedName name="____PV3" localSheetId="4">#REF!</definedName>
    <definedName name="____PV3" localSheetId="5">#REF!</definedName>
    <definedName name="____PV3" localSheetId="6">#REF!</definedName>
    <definedName name="____PV3" localSheetId="8">#REF!</definedName>
    <definedName name="____PV3">#REF!</definedName>
    <definedName name="___A50">[2]Пер!$N$34</definedName>
    <definedName name="___A51">[2]Пер!$N$33</definedName>
    <definedName name="___d2" localSheetId="0">#REF!</definedName>
    <definedName name="___d2" localSheetId="2">#REF!</definedName>
    <definedName name="___d2" localSheetId="4">#REF!</definedName>
    <definedName name="___d2" localSheetId="5">#REF!</definedName>
    <definedName name="___d2" localSheetId="6">#REF!</definedName>
    <definedName name="___d2" localSheetId="7">#REF!</definedName>
    <definedName name="___d2" localSheetId="8">#REF!</definedName>
    <definedName name="___d2">#REF!</definedName>
    <definedName name="___dod4">[2]Пер!$N$34</definedName>
    <definedName name="___dod44">[2]Пер!$N$34</definedName>
    <definedName name="___HAV80" localSheetId="0">#REF!</definedName>
    <definedName name="___HAV80" localSheetId="2">#REF!</definedName>
    <definedName name="___HAV80" localSheetId="4">#REF!</definedName>
    <definedName name="___HAV80" localSheetId="5">#REF!</definedName>
    <definedName name="___HAV80" localSheetId="6">#REF!</definedName>
    <definedName name="___HAV80" localSheetId="7">#REF!</definedName>
    <definedName name="___HAV80" localSheetId="8">#REF!</definedName>
    <definedName name="___HAV80">#REF!</definedName>
    <definedName name="___mes09" localSheetId="0">#REF!</definedName>
    <definedName name="___mes09" localSheetId="2">#REF!</definedName>
    <definedName name="___mes09" localSheetId="4">#REF!</definedName>
    <definedName name="___mes09" localSheetId="5">#REF!</definedName>
    <definedName name="___mes09" localSheetId="6">#REF!</definedName>
    <definedName name="___mes09" localSheetId="8">#REF!</definedName>
    <definedName name="___mes09">#REF!</definedName>
    <definedName name="___Mes1" localSheetId="0">#REF!</definedName>
    <definedName name="___Mes1" localSheetId="2">#REF!</definedName>
    <definedName name="___Mes1" localSheetId="4">#REF!</definedName>
    <definedName name="___Mes1" localSheetId="5">#REF!</definedName>
    <definedName name="___Mes1" localSheetId="6">#REF!</definedName>
    <definedName name="___Mes1" localSheetId="8">#REF!</definedName>
    <definedName name="___Mes1">#REF!</definedName>
    <definedName name="___Mes2" localSheetId="0">#REF!</definedName>
    <definedName name="___Mes2" localSheetId="2">#REF!</definedName>
    <definedName name="___Mes2" localSheetId="4">#REF!</definedName>
    <definedName name="___Mes2" localSheetId="5">#REF!</definedName>
    <definedName name="___Mes2" localSheetId="6">#REF!</definedName>
    <definedName name="___Mes2" localSheetId="8">#REF!</definedName>
    <definedName name="___Mes2">#REF!</definedName>
    <definedName name="___NS80" localSheetId="0">#REF!</definedName>
    <definedName name="___NS80" localSheetId="2">#REF!</definedName>
    <definedName name="___NS80" localSheetId="4">#REF!</definedName>
    <definedName name="___NS80" localSheetId="5">#REF!</definedName>
    <definedName name="___NS80" localSheetId="6">#REF!</definedName>
    <definedName name="___NS80" localSheetId="8">#REF!</definedName>
    <definedName name="___NS80">#REF!</definedName>
    <definedName name="___PCH3" localSheetId="0">#REF!</definedName>
    <definedName name="___PCH3" localSheetId="2">#REF!</definedName>
    <definedName name="___PCH3" localSheetId="4">#REF!</definedName>
    <definedName name="___PCH3" localSheetId="5">#REF!</definedName>
    <definedName name="___PCH3" localSheetId="6">#REF!</definedName>
    <definedName name="___PCH3" localSheetId="8">#REF!</definedName>
    <definedName name="___PCH3">#REF!</definedName>
    <definedName name="___PV3" localSheetId="0">#REF!</definedName>
    <definedName name="___PV3" localSheetId="2">#REF!</definedName>
    <definedName name="___PV3" localSheetId="4">#REF!</definedName>
    <definedName name="___PV3" localSheetId="5">#REF!</definedName>
    <definedName name="___PV3" localSheetId="6">#REF!</definedName>
    <definedName name="___PV3" localSheetId="8">#REF!</definedName>
    <definedName name="___PV3">#REF!</definedName>
    <definedName name="___T110100">'[3]110100:240603'!$R$8</definedName>
    <definedName name="__A50">[4]Пер!$N$34</definedName>
    <definedName name="__A51">[4]Пер!$N$33</definedName>
    <definedName name="__d2" localSheetId="0">#REF!</definedName>
    <definedName name="__d2" localSheetId="2">#REF!</definedName>
    <definedName name="__d2" localSheetId="4">#REF!</definedName>
    <definedName name="__d2" localSheetId="5">#REF!</definedName>
    <definedName name="__d2" localSheetId="6">#REF!</definedName>
    <definedName name="__d2" localSheetId="7">#REF!</definedName>
    <definedName name="__d2" localSheetId="8">#REF!</definedName>
    <definedName name="__d2">#REF!</definedName>
    <definedName name="__dod4">[2]Пер!$N$34</definedName>
    <definedName name="__dod44">[2]Пер!$N$34</definedName>
    <definedName name="__HAV80" localSheetId="0">#REF!</definedName>
    <definedName name="__HAV80" localSheetId="2">#REF!</definedName>
    <definedName name="__HAV80" localSheetId="4">#REF!</definedName>
    <definedName name="__HAV80" localSheetId="5">#REF!</definedName>
    <definedName name="__HAV80" localSheetId="6">#REF!</definedName>
    <definedName name="__HAV80" localSheetId="7">#REF!</definedName>
    <definedName name="__HAV80" localSheetId="8">#REF!</definedName>
    <definedName name="__HAV80">#REF!</definedName>
    <definedName name="__mes09" localSheetId="0">#REF!</definedName>
    <definedName name="__mes09" localSheetId="2">#REF!</definedName>
    <definedName name="__mes09" localSheetId="4">#REF!</definedName>
    <definedName name="__mes09" localSheetId="5">#REF!</definedName>
    <definedName name="__mes09" localSheetId="6">#REF!</definedName>
    <definedName name="__mes09" localSheetId="8">#REF!</definedName>
    <definedName name="__mes09">#REF!</definedName>
    <definedName name="__Mes1" localSheetId="0">#REF!</definedName>
    <definedName name="__Mes1" localSheetId="2">#REF!</definedName>
    <definedName name="__Mes1" localSheetId="4">#REF!</definedName>
    <definedName name="__Mes1" localSheetId="5">#REF!</definedName>
    <definedName name="__Mes1" localSheetId="6">#REF!</definedName>
    <definedName name="__Mes1" localSheetId="8">#REF!</definedName>
    <definedName name="__Mes1">#REF!</definedName>
    <definedName name="__Mes2" localSheetId="0">#REF!</definedName>
    <definedName name="__Mes2" localSheetId="2">#REF!</definedName>
    <definedName name="__Mes2" localSheetId="4">#REF!</definedName>
    <definedName name="__Mes2" localSheetId="5">#REF!</definedName>
    <definedName name="__Mes2" localSheetId="6">#REF!</definedName>
    <definedName name="__Mes2" localSheetId="8">#REF!</definedName>
    <definedName name="__Mes2">#REF!</definedName>
    <definedName name="__NS80" localSheetId="0">#REF!</definedName>
    <definedName name="__NS80" localSheetId="2">#REF!</definedName>
    <definedName name="__NS80" localSheetId="4">#REF!</definedName>
    <definedName name="__NS80" localSheetId="5">#REF!</definedName>
    <definedName name="__NS80" localSheetId="6">#REF!</definedName>
    <definedName name="__NS80" localSheetId="8">#REF!</definedName>
    <definedName name="__NS80">#REF!</definedName>
    <definedName name="__PCH3" localSheetId="0">#REF!</definedName>
    <definedName name="__PCH3" localSheetId="2">#REF!</definedName>
    <definedName name="__PCH3" localSheetId="4">#REF!</definedName>
    <definedName name="__PCH3" localSheetId="5">#REF!</definedName>
    <definedName name="__PCH3" localSheetId="6">#REF!</definedName>
    <definedName name="__PCH3" localSheetId="8">#REF!</definedName>
    <definedName name="__PCH3">#REF!</definedName>
    <definedName name="__PV3" localSheetId="0">#REF!</definedName>
    <definedName name="__PV3" localSheetId="2">#REF!</definedName>
    <definedName name="__PV3" localSheetId="4">#REF!</definedName>
    <definedName name="__PV3" localSheetId="5">#REF!</definedName>
    <definedName name="__PV3" localSheetId="6">#REF!</definedName>
    <definedName name="__PV3" localSheetId="8">#REF!</definedName>
    <definedName name="__PV3">#REF!</definedName>
    <definedName name="__T110100">'[3]110100:240603'!$R$8</definedName>
    <definedName name="_123" localSheetId="0">#REF!</definedName>
    <definedName name="_123" localSheetId="2">#REF!</definedName>
    <definedName name="_123" localSheetId="4">#REF!</definedName>
    <definedName name="_123" localSheetId="5">#REF!</definedName>
    <definedName name="_123" localSheetId="6">#REF!</definedName>
    <definedName name="_123" localSheetId="7">#REF!</definedName>
    <definedName name="_123" localSheetId="8">#REF!</definedName>
    <definedName name="_123">#REF!</definedName>
    <definedName name="_A50">[4]Пер!$N$34</definedName>
    <definedName name="_A51">[4]Пер!$N$33</definedName>
    <definedName name="_d2" localSheetId="0">#REF!</definedName>
    <definedName name="_d2" localSheetId="2">#REF!</definedName>
    <definedName name="_d2" localSheetId="4">#REF!</definedName>
    <definedName name="_d2" localSheetId="5">#REF!</definedName>
    <definedName name="_d2" localSheetId="6">#REF!</definedName>
    <definedName name="_d2" localSheetId="7">#REF!</definedName>
    <definedName name="_d2" localSheetId="8">#REF!</definedName>
    <definedName name="_d2">#REF!</definedName>
    <definedName name="_dod4">[2]Пер!$N$34</definedName>
    <definedName name="_dod44">[2]Пер!$N$34</definedName>
    <definedName name="_FilterDatabase" localSheetId="0" hidden="1">#REF!</definedName>
    <definedName name="_FilterDatabase" localSheetId="2" hidden="1">#REF!</definedName>
    <definedName name="_FilterDatabase" localSheetId="4" hidden="1">#REF!</definedName>
    <definedName name="_FilterDatabase" localSheetId="5" hidden="1">#REF!</definedName>
    <definedName name="_FilterDatabase" localSheetId="6" hidden="1">#REF!</definedName>
    <definedName name="_FilterDatabase" localSheetId="7" hidden="1">#REF!</definedName>
    <definedName name="_FilterDatabase" localSheetId="8" hidden="1">#REF!</definedName>
    <definedName name="_FilterDatabase" hidden="1">#REF!</definedName>
    <definedName name="_ftn1" localSheetId="6">'6'!#REF!</definedName>
    <definedName name="_ftn1" localSheetId="7">'7'!#REF!</definedName>
    <definedName name="_ftnref1" localSheetId="6">'6'!#REF!</definedName>
    <definedName name="_ftnref1" localSheetId="7">'7'!#REF!</definedName>
    <definedName name="_HAV80" localSheetId="0">#REF!</definedName>
    <definedName name="_HAV80" localSheetId="2">#REF!</definedName>
    <definedName name="_HAV80" localSheetId="4">#REF!</definedName>
    <definedName name="_HAV80" localSheetId="5">#REF!</definedName>
    <definedName name="_HAV80" localSheetId="6">#REF!</definedName>
    <definedName name="_HAV80" localSheetId="7">#REF!</definedName>
    <definedName name="_HAV80" localSheetId="8">#REF!</definedName>
    <definedName name="_HAV80">#REF!</definedName>
    <definedName name="_mes09" localSheetId="0">#REF!</definedName>
    <definedName name="_mes09" localSheetId="2">#REF!</definedName>
    <definedName name="_mes09" localSheetId="4">#REF!</definedName>
    <definedName name="_mes09" localSheetId="5">#REF!</definedName>
    <definedName name="_mes09" localSheetId="6">#REF!</definedName>
    <definedName name="_mes09" localSheetId="8">#REF!</definedName>
    <definedName name="_mes09">#REF!</definedName>
    <definedName name="_Mes1" localSheetId="0">#REF!</definedName>
    <definedName name="_Mes1" localSheetId="2">#REF!</definedName>
    <definedName name="_Mes1" localSheetId="4">#REF!</definedName>
    <definedName name="_Mes1" localSheetId="5">#REF!</definedName>
    <definedName name="_Mes1" localSheetId="6">#REF!</definedName>
    <definedName name="_Mes1" localSheetId="8">#REF!</definedName>
    <definedName name="_Mes1">#REF!</definedName>
    <definedName name="_Mes2" localSheetId="0">#REF!</definedName>
    <definedName name="_Mes2" localSheetId="2">#REF!</definedName>
    <definedName name="_Mes2" localSheetId="4">#REF!</definedName>
    <definedName name="_Mes2" localSheetId="5">#REF!</definedName>
    <definedName name="_Mes2" localSheetId="6">#REF!</definedName>
    <definedName name="_Mes2" localSheetId="8">#REF!</definedName>
    <definedName name="_Mes2">#REF!</definedName>
    <definedName name="_NS80" localSheetId="0">#REF!</definedName>
    <definedName name="_NS80" localSheetId="2">#REF!</definedName>
    <definedName name="_NS80" localSheetId="4">#REF!</definedName>
    <definedName name="_NS80" localSheetId="5">#REF!</definedName>
    <definedName name="_NS80" localSheetId="6">#REF!</definedName>
    <definedName name="_NS80" localSheetId="8">#REF!</definedName>
    <definedName name="_NS80">#REF!</definedName>
    <definedName name="_PCH3" localSheetId="0">#REF!</definedName>
    <definedName name="_PCH3" localSheetId="2">#REF!</definedName>
    <definedName name="_PCH3" localSheetId="4">#REF!</definedName>
    <definedName name="_PCH3" localSheetId="5">#REF!</definedName>
    <definedName name="_PCH3" localSheetId="6">#REF!</definedName>
    <definedName name="_PCH3" localSheetId="8">#REF!</definedName>
    <definedName name="_PCH3">#REF!</definedName>
    <definedName name="_PV3" localSheetId="0">#REF!</definedName>
    <definedName name="_PV3" localSheetId="2">#REF!</definedName>
    <definedName name="_PV3" localSheetId="4">#REF!</definedName>
    <definedName name="_PV3" localSheetId="5">#REF!</definedName>
    <definedName name="_PV3" localSheetId="6">#REF!</definedName>
    <definedName name="_PV3" localSheetId="8">#REF!</definedName>
    <definedName name="_PV3">#REF!</definedName>
    <definedName name="_T110100">'[3]110100:240603'!$R$8</definedName>
    <definedName name="_Б21000" localSheetId="0">#REF!</definedName>
    <definedName name="_Б21000" localSheetId="1">#REF!</definedName>
    <definedName name="_Б21000" localSheetId="2">#REF!</definedName>
    <definedName name="_Б21000" localSheetId="4">#REF!</definedName>
    <definedName name="_Б21000" localSheetId="6">#REF!</definedName>
    <definedName name="_Б21000" localSheetId="7">#REF!</definedName>
    <definedName name="_Б21000" localSheetId="8">#REF!</definedName>
    <definedName name="_Б21000">#REF!</definedName>
    <definedName name="_Б22000" localSheetId="0">#REF!</definedName>
    <definedName name="_Б22000" localSheetId="1">#REF!</definedName>
    <definedName name="_Б22000" localSheetId="2">#REF!</definedName>
    <definedName name="_Б22000" localSheetId="4">#REF!</definedName>
    <definedName name="_Б22000" localSheetId="6">#REF!</definedName>
    <definedName name="_Б22000" localSheetId="8">#REF!</definedName>
    <definedName name="_Б22000">#REF!</definedName>
    <definedName name="_Б22100" localSheetId="0">#REF!</definedName>
    <definedName name="_Б22100" localSheetId="1">#REF!</definedName>
    <definedName name="_Б22100" localSheetId="2">#REF!</definedName>
    <definedName name="_Б22100" localSheetId="4">#REF!</definedName>
    <definedName name="_Б22100" localSheetId="6">#REF!</definedName>
    <definedName name="_Б22100" localSheetId="8">#REF!</definedName>
    <definedName name="_Б22100">#REF!</definedName>
    <definedName name="_Б22110" localSheetId="0">#REF!</definedName>
    <definedName name="_Б22110" localSheetId="1">#REF!</definedName>
    <definedName name="_Б22110" localSheetId="2">#REF!</definedName>
    <definedName name="_Б22110" localSheetId="4">#REF!</definedName>
    <definedName name="_Б22110" localSheetId="6">#REF!</definedName>
    <definedName name="_Б22110" localSheetId="8">#REF!</definedName>
    <definedName name="_Б22110">#REF!</definedName>
    <definedName name="_Б22111" localSheetId="0">#REF!</definedName>
    <definedName name="_Б22111" localSheetId="1">#REF!</definedName>
    <definedName name="_Б22111" localSheetId="2">#REF!</definedName>
    <definedName name="_Б22111" localSheetId="4">#REF!</definedName>
    <definedName name="_Б22111" localSheetId="6">#REF!</definedName>
    <definedName name="_Б22111" localSheetId="8">#REF!</definedName>
    <definedName name="_Б22111">#REF!</definedName>
    <definedName name="_Б22112" localSheetId="0">#REF!</definedName>
    <definedName name="_Б22112" localSheetId="1">#REF!</definedName>
    <definedName name="_Б22112" localSheetId="2">#REF!</definedName>
    <definedName name="_Б22112" localSheetId="4">#REF!</definedName>
    <definedName name="_Б22112" localSheetId="6">#REF!</definedName>
    <definedName name="_Б22112" localSheetId="8">#REF!</definedName>
    <definedName name="_Б22112">#REF!</definedName>
    <definedName name="_Б22200" localSheetId="0">#REF!</definedName>
    <definedName name="_Б22200" localSheetId="1">#REF!</definedName>
    <definedName name="_Б22200" localSheetId="2">#REF!</definedName>
    <definedName name="_Б22200" localSheetId="4">#REF!</definedName>
    <definedName name="_Б22200" localSheetId="6">#REF!</definedName>
    <definedName name="_Б22200" localSheetId="8">#REF!</definedName>
    <definedName name="_Б22200">#REF!</definedName>
    <definedName name="_Б23000" localSheetId="0">#REF!</definedName>
    <definedName name="_Б23000" localSheetId="1">#REF!</definedName>
    <definedName name="_Б23000" localSheetId="2">#REF!</definedName>
    <definedName name="_Б23000" localSheetId="4">#REF!</definedName>
    <definedName name="_Б23000" localSheetId="6">#REF!</definedName>
    <definedName name="_Б23000" localSheetId="8">#REF!</definedName>
    <definedName name="_Б23000">#REF!</definedName>
    <definedName name="_Б24000" localSheetId="0">#REF!</definedName>
    <definedName name="_Б24000" localSheetId="1">#REF!</definedName>
    <definedName name="_Б24000" localSheetId="2">#REF!</definedName>
    <definedName name="_Б24000" localSheetId="4">#REF!</definedName>
    <definedName name="_Б24000" localSheetId="6">#REF!</definedName>
    <definedName name="_Б24000" localSheetId="8">#REF!</definedName>
    <definedName name="_Б24000">#REF!</definedName>
    <definedName name="_Б25000" localSheetId="0">#REF!</definedName>
    <definedName name="_Б25000" localSheetId="1">#REF!</definedName>
    <definedName name="_Б25000" localSheetId="2">#REF!</definedName>
    <definedName name="_Б25000" localSheetId="4">#REF!</definedName>
    <definedName name="_Б25000" localSheetId="6">#REF!</definedName>
    <definedName name="_Б25000" localSheetId="8">#REF!</definedName>
    <definedName name="_Б25000">#REF!</definedName>
    <definedName name="_Б41000" localSheetId="0">#REF!</definedName>
    <definedName name="_Б41000" localSheetId="1">#REF!</definedName>
    <definedName name="_Б41000" localSheetId="2">#REF!</definedName>
    <definedName name="_Б41000" localSheetId="4">#REF!</definedName>
    <definedName name="_Б41000" localSheetId="6">#REF!</definedName>
    <definedName name="_Б41000" localSheetId="8">#REF!</definedName>
    <definedName name="_Б41000">#REF!</definedName>
    <definedName name="_Б42000" localSheetId="0">#REF!</definedName>
    <definedName name="_Б42000" localSheetId="1">#REF!</definedName>
    <definedName name="_Б42000" localSheetId="2">#REF!</definedName>
    <definedName name="_Б42000" localSheetId="4">#REF!</definedName>
    <definedName name="_Б42000" localSheetId="6">#REF!</definedName>
    <definedName name="_Б42000" localSheetId="7">#REF!</definedName>
    <definedName name="_Б42000" localSheetId="8">#REF!</definedName>
    <definedName name="_Б42000">#REF!</definedName>
    <definedName name="_Б43000" localSheetId="0">#REF!</definedName>
    <definedName name="_Б43000" localSheetId="1">#REF!</definedName>
    <definedName name="_Б43000" localSheetId="2">#REF!</definedName>
    <definedName name="_Б43000" localSheetId="4">#REF!</definedName>
    <definedName name="_Б43000" localSheetId="6">#REF!</definedName>
    <definedName name="_Б43000" localSheetId="8">#REF!</definedName>
    <definedName name="_Б43000">#REF!</definedName>
    <definedName name="_Б44000" localSheetId="0">#REF!</definedName>
    <definedName name="_Б44000" localSheetId="1">#REF!</definedName>
    <definedName name="_Б44000" localSheetId="2">#REF!</definedName>
    <definedName name="_Б44000" localSheetId="4">#REF!</definedName>
    <definedName name="_Б44000" localSheetId="6">#REF!</definedName>
    <definedName name="_Б44000" localSheetId="8">#REF!</definedName>
    <definedName name="_Б44000">#REF!</definedName>
    <definedName name="_Б45000" localSheetId="0">#REF!</definedName>
    <definedName name="_Б45000" localSheetId="1">#REF!</definedName>
    <definedName name="_Б45000" localSheetId="2">#REF!</definedName>
    <definedName name="_Б45000" localSheetId="4">#REF!</definedName>
    <definedName name="_Б45000" localSheetId="6">#REF!</definedName>
    <definedName name="_Б45000" localSheetId="8">#REF!</definedName>
    <definedName name="_Б45000">#REF!</definedName>
    <definedName name="_Б46000" localSheetId="0">#REF!</definedName>
    <definedName name="_Б46000" localSheetId="1">#REF!</definedName>
    <definedName name="_Б46000" localSheetId="2">#REF!</definedName>
    <definedName name="_Б46000" localSheetId="4">#REF!</definedName>
    <definedName name="_Б46000" localSheetId="6">#REF!</definedName>
    <definedName name="_Б46000" localSheetId="8">#REF!</definedName>
    <definedName name="_Б46000">#REF!</definedName>
    <definedName name="_ІБ900501" localSheetId="0">#REF!</definedName>
    <definedName name="_ІБ900501" localSheetId="1">#REF!</definedName>
    <definedName name="_ІБ900501" localSheetId="2">#REF!</definedName>
    <definedName name="_ІБ900501" localSheetId="4">#REF!</definedName>
    <definedName name="_ІБ900501" localSheetId="6">#REF!</definedName>
    <definedName name="_ІБ900501" localSheetId="8">#REF!</definedName>
    <definedName name="_ІБ900501">#REF!</definedName>
    <definedName name="_ІБ900502" localSheetId="0">#REF!</definedName>
    <definedName name="_ІБ900502" localSheetId="1">#REF!</definedName>
    <definedName name="_ІБ900502" localSheetId="2">#REF!</definedName>
    <definedName name="_ІБ900502" localSheetId="4">#REF!</definedName>
    <definedName name="_ІБ900502" localSheetId="6">#REF!</definedName>
    <definedName name="_ІБ900502" localSheetId="8">#REF!</definedName>
    <definedName name="_ІБ900502">#REF!</definedName>
    <definedName name="_xlnm._FilterDatabase" hidden="1">#N/A</definedName>
    <definedName name="aa" localSheetId="0">#REF!</definedName>
    <definedName name="aa" localSheetId="1">#REF!</definedName>
    <definedName name="aa" localSheetId="2">#REF!</definedName>
    <definedName name="aa" localSheetId="4">#REF!</definedName>
    <definedName name="aa" localSheetId="6">#REF!</definedName>
    <definedName name="aa" localSheetId="7">#REF!</definedName>
    <definedName name="aa" localSheetId="8">#REF!</definedName>
    <definedName name="aa">#REF!</definedName>
    <definedName name="add" localSheetId="0">#REF!</definedName>
    <definedName name="add" localSheetId="2">#REF!</definedName>
    <definedName name="add" localSheetId="4">#REF!</definedName>
    <definedName name="add" localSheetId="5">#REF!</definedName>
    <definedName name="add" localSheetId="6">#REF!</definedName>
    <definedName name="add" localSheetId="8">#REF!</definedName>
    <definedName name="add">#REF!</definedName>
    <definedName name="asdf" localSheetId="0">#REF!</definedName>
    <definedName name="asdf" localSheetId="1">#REF!</definedName>
    <definedName name="asdf" localSheetId="2">#REF!</definedName>
    <definedName name="asdf" localSheetId="4">#REF!</definedName>
    <definedName name="asdf" localSheetId="6">#REF!</definedName>
    <definedName name="asdf" localSheetId="8">#REF!</definedName>
    <definedName name="asdf">#REF!</definedName>
    <definedName name="AVT" localSheetId="0">#REF!</definedName>
    <definedName name="AVT" localSheetId="2">#REF!</definedName>
    <definedName name="AVT" localSheetId="4">#REF!</definedName>
    <definedName name="AVT" localSheetId="5">#REF!</definedName>
    <definedName name="AVT" localSheetId="6">#REF!</definedName>
    <definedName name="AVT" localSheetId="8">#REF!</definedName>
    <definedName name="AVT">#REF!</definedName>
    <definedName name="bb" localSheetId="0">#REF!</definedName>
    <definedName name="bb" localSheetId="1">#REF!</definedName>
    <definedName name="bb" localSheetId="2">#REF!</definedName>
    <definedName name="bb" localSheetId="4">#REF!</definedName>
    <definedName name="bb" localSheetId="6">#REF!</definedName>
    <definedName name="bb" localSheetId="8">#REF!</definedName>
    <definedName name="bb">#REF!</definedName>
    <definedName name="bbb" localSheetId="0">#REF!</definedName>
    <definedName name="bbb" localSheetId="1">#REF!</definedName>
    <definedName name="bbb" localSheetId="2">#REF!</definedName>
    <definedName name="bbb" localSheetId="4">#REF!</definedName>
    <definedName name="bbb" localSheetId="6">#REF!</definedName>
    <definedName name="bbb" localSheetId="8">#REF!</definedName>
    <definedName name="bbb">#REF!</definedName>
    <definedName name="BEC" localSheetId="0">#REF!</definedName>
    <definedName name="BEC" localSheetId="2">#REF!</definedName>
    <definedName name="BEC" localSheetId="4">#REF!</definedName>
    <definedName name="BEC" localSheetId="5">#REF!</definedName>
    <definedName name="BEC" localSheetId="6">#REF!</definedName>
    <definedName name="BEC" localSheetId="8">#REF!</definedName>
    <definedName name="BEC">#REF!</definedName>
    <definedName name="DKS" localSheetId="0">#REF!</definedName>
    <definedName name="DKS" localSheetId="2">#REF!</definedName>
    <definedName name="DKS" localSheetId="4">#REF!</definedName>
    <definedName name="DKS" localSheetId="5">#REF!</definedName>
    <definedName name="DKS" localSheetId="6">#REF!</definedName>
    <definedName name="DKS" localSheetId="8">#REF!</definedName>
    <definedName name="DKS">#REF!</definedName>
    <definedName name="dod" localSheetId="0">#REF!</definedName>
    <definedName name="dod" localSheetId="2">#REF!</definedName>
    <definedName name="dod" localSheetId="4">#REF!</definedName>
    <definedName name="dod" localSheetId="5">#REF!</definedName>
    <definedName name="dod" localSheetId="6">#REF!</definedName>
    <definedName name="dod" localSheetId="8">#REF!</definedName>
    <definedName name="dod">#REF!</definedName>
    <definedName name="dod_4" localSheetId="0">#REF!</definedName>
    <definedName name="dod_4" localSheetId="2">#REF!</definedName>
    <definedName name="dod_4" localSheetId="4">#REF!</definedName>
    <definedName name="dod_4" localSheetId="5">#REF!</definedName>
    <definedName name="dod_4" localSheetId="6">#REF!</definedName>
    <definedName name="dod_4" localSheetId="8">#REF!</definedName>
    <definedName name="dod_4">#REF!</definedName>
    <definedName name="dodat1">[2]Пер!$N$33</definedName>
    <definedName name="dodik" localSheetId="0">#REF!</definedName>
    <definedName name="dodik" localSheetId="2">#REF!</definedName>
    <definedName name="dodik" localSheetId="4">#REF!</definedName>
    <definedName name="dodik" localSheetId="5">#REF!</definedName>
    <definedName name="dodik" localSheetId="6">#REF!</definedName>
    <definedName name="dodik" localSheetId="7">#REF!</definedName>
    <definedName name="dodik" localSheetId="8">#REF!</definedName>
    <definedName name="dodik">#REF!</definedName>
    <definedName name="DON1KC" localSheetId="0">#REF!</definedName>
    <definedName name="DON1KC" localSheetId="2">#REF!</definedName>
    <definedName name="DON1KC" localSheetId="4">#REF!</definedName>
    <definedName name="DON1KC" localSheetId="5">#REF!</definedName>
    <definedName name="DON1KC" localSheetId="6">#REF!</definedName>
    <definedName name="DON1KC" localSheetId="8">#REF!</definedName>
    <definedName name="DON1KC">#REF!</definedName>
    <definedName name="Dt" localSheetId="0">#REF!</definedName>
    <definedName name="Dt" localSheetId="2">#REF!</definedName>
    <definedName name="Dt" localSheetId="4">#REF!</definedName>
    <definedName name="Dt" localSheetId="5">#REF!</definedName>
    <definedName name="Dt" localSheetId="6">#REF!</definedName>
    <definedName name="Dt" localSheetId="8">#REF!</definedName>
    <definedName name="Dt">#REF!</definedName>
    <definedName name="fg" localSheetId="0">#REF!</definedName>
    <definedName name="fg" localSheetId="2">#REF!</definedName>
    <definedName name="fg" localSheetId="4">#REF!</definedName>
    <definedName name="fg" localSheetId="5">#REF!</definedName>
    <definedName name="fg" localSheetId="6">#REF!</definedName>
    <definedName name="fg" localSheetId="8">#REF!</definedName>
    <definedName name="fg">#REF!</definedName>
    <definedName name="HAVSTJAG" localSheetId="0">#REF!</definedName>
    <definedName name="HAVSTJAG" localSheetId="2">#REF!</definedName>
    <definedName name="HAVSTJAG" localSheetId="4">#REF!</definedName>
    <definedName name="HAVSTJAG" localSheetId="5">#REF!</definedName>
    <definedName name="HAVSTJAG" localSheetId="6">#REF!</definedName>
    <definedName name="HAVSTJAG" localSheetId="8">#REF!</definedName>
    <definedName name="HAVSTJAG">#REF!</definedName>
    <definedName name="hg" localSheetId="0">#REF!</definedName>
    <definedName name="hg" localSheetId="2">#REF!</definedName>
    <definedName name="hg" localSheetId="4">#REF!</definedName>
    <definedName name="hg" localSheetId="5">#REF!</definedName>
    <definedName name="hg" localSheetId="6">#REF!</definedName>
    <definedName name="hg" localSheetId="8">#REF!</definedName>
    <definedName name="hg">#REF!</definedName>
    <definedName name="hhhh" localSheetId="0">#REF!</definedName>
    <definedName name="hhhh" localSheetId="2">#REF!</definedName>
    <definedName name="hhhh" localSheetId="4">#REF!</definedName>
    <definedName name="hhhh" localSheetId="5">#REF!</definedName>
    <definedName name="hhhh" localSheetId="6">#REF!</definedName>
    <definedName name="hhhh" localSheetId="8">#REF!</definedName>
    <definedName name="hhhh">#REF!</definedName>
    <definedName name="HKC" localSheetId="0">#REF!</definedName>
    <definedName name="HKC" localSheetId="2">#REF!</definedName>
    <definedName name="HKC" localSheetId="4">#REF!</definedName>
    <definedName name="HKC" localSheetId="5">#REF!</definedName>
    <definedName name="HKC" localSheetId="6">#REF!</definedName>
    <definedName name="HKC" localSheetId="8">#REF!</definedName>
    <definedName name="HKC">#REF!</definedName>
    <definedName name="HSKC" localSheetId="0">#REF!</definedName>
    <definedName name="HSKC" localSheetId="2">#REF!</definedName>
    <definedName name="HSKC" localSheetId="4">#REF!</definedName>
    <definedName name="HSKC" localSheetId="5">#REF!</definedName>
    <definedName name="HSKC" localSheetId="6">#REF!</definedName>
    <definedName name="HSKC" localSheetId="8">#REF!</definedName>
    <definedName name="HSKC">#REF!</definedName>
    <definedName name="jhjhjhj" localSheetId="0">#REF!</definedName>
    <definedName name="jhjhjhj" localSheetId="2">#REF!</definedName>
    <definedName name="jhjhjhj" localSheetId="4">#REF!</definedName>
    <definedName name="jhjhjhj" localSheetId="5">#REF!</definedName>
    <definedName name="jhjhjhj" localSheetId="6">#REF!</definedName>
    <definedName name="jhjhjhj" localSheetId="8">#REF!</definedName>
    <definedName name="jhjhjhj">#REF!</definedName>
    <definedName name="kj" localSheetId="0">#REF!</definedName>
    <definedName name="kj" localSheetId="2">#REF!</definedName>
    <definedName name="kj" localSheetId="4">#REF!</definedName>
    <definedName name="kj" localSheetId="5">#REF!</definedName>
    <definedName name="kj" localSheetId="6">#REF!</definedName>
    <definedName name="kj" localSheetId="8">#REF!</definedName>
    <definedName name="kj">#REF!</definedName>
    <definedName name="M">[2]Пер!$N$34</definedName>
    <definedName name="Mes" localSheetId="0">#REF!</definedName>
    <definedName name="Mes" localSheetId="2">#REF!</definedName>
    <definedName name="Mes" localSheetId="4">#REF!</definedName>
    <definedName name="Mes" localSheetId="5">#REF!</definedName>
    <definedName name="Mes" localSheetId="6">#REF!</definedName>
    <definedName name="Mes" localSheetId="7">#REF!</definedName>
    <definedName name="Mes" localSheetId="8">#REF!</definedName>
    <definedName name="Mes">#REF!</definedName>
    <definedName name="Mes_Txt" localSheetId="0">#REF!</definedName>
    <definedName name="Mes_Txt" localSheetId="2">#REF!</definedName>
    <definedName name="Mes_Txt" localSheetId="4">#REF!</definedName>
    <definedName name="Mes_Txt" localSheetId="5">#REF!</definedName>
    <definedName name="Mes_Txt" localSheetId="6">#REF!</definedName>
    <definedName name="Mes_Txt" localSheetId="8">#REF!</definedName>
    <definedName name="Mes_Txt">#REF!</definedName>
    <definedName name="Mes_Txt2" localSheetId="0">#REF!</definedName>
    <definedName name="Mes_Txt2" localSheetId="2">#REF!</definedName>
    <definedName name="Mes_Txt2" localSheetId="4">#REF!</definedName>
    <definedName name="Mes_Txt2" localSheetId="5">#REF!</definedName>
    <definedName name="Mes_Txt2" localSheetId="6">#REF!</definedName>
    <definedName name="Mes_Txt2" localSheetId="8">#REF!</definedName>
    <definedName name="Mes_Txt2">#REF!</definedName>
    <definedName name="MTS">[5]Пер!$N$33</definedName>
    <definedName name="MTS_Txt" localSheetId="0">#REF!</definedName>
    <definedName name="MTS_Txt" localSheetId="2">#REF!</definedName>
    <definedName name="MTS_Txt" localSheetId="4">#REF!</definedName>
    <definedName name="MTS_Txt" localSheetId="5">#REF!</definedName>
    <definedName name="MTS_Txt" localSheetId="6">#REF!</definedName>
    <definedName name="MTS_Txt" localSheetId="7">#REF!</definedName>
    <definedName name="MTS_Txt" localSheetId="8">#REF!</definedName>
    <definedName name="MTS_Txt">#REF!</definedName>
    <definedName name="N">[2]Пер!$N$33</definedName>
    <definedName name="NAVDON" localSheetId="0">#REF!</definedName>
    <definedName name="NAVDON" localSheetId="2">#REF!</definedName>
    <definedName name="NAVDON" localSheetId="4">#REF!</definedName>
    <definedName name="NAVDON" localSheetId="5">#REF!</definedName>
    <definedName name="NAVDON" localSheetId="6">#REF!</definedName>
    <definedName name="NAVDON" localSheetId="7">#REF!</definedName>
    <definedName name="NAVDON" localSheetId="8">#REF!</definedName>
    <definedName name="NAVDON">#REF!</definedName>
    <definedName name="NDO" localSheetId="0">#REF!</definedName>
    <definedName name="NDO" localSheetId="2">#REF!</definedName>
    <definedName name="NDO" localSheetId="4">#REF!</definedName>
    <definedName name="NDO" localSheetId="5">#REF!</definedName>
    <definedName name="NDO" localSheetId="6">#REF!</definedName>
    <definedName name="NDO" localSheetId="8">#REF!</definedName>
    <definedName name="NDO">#REF!</definedName>
    <definedName name="NK" localSheetId="0">#REF!</definedName>
    <definedName name="NK" localSheetId="2">#REF!</definedName>
    <definedName name="NK" localSheetId="4">#REF!</definedName>
    <definedName name="NK" localSheetId="5">#REF!</definedName>
    <definedName name="NK" localSheetId="6">#REF!</definedName>
    <definedName name="NK" localSheetId="8">#REF!</definedName>
    <definedName name="NK">#REF!</definedName>
    <definedName name="NKS" localSheetId="0">#REF!</definedName>
    <definedName name="NKS" localSheetId="2">#REF!</definedName>
    <definedName name="NKS" localSheetId="4">#REF!</definedName>
    <definedName name="NKS" localSheetId="5">#REF!</definedName>
    <definedName name="NKS" localSheetId="6">#REF!</definedName>
    <definedName name="NKS" localSheetId="8">#REF!</definedName>
    <definedName name="NKS">#REF!</definedName>
    <definedName name="NST" localSheetId="0">#REF!</definedName>
    <definedName name="NST" localSheetId="2">#REF!</definedName>
    <definedName name="NST" localSheetId="4">#REF!</definedName>
    <definedName name="NST" localSheetId="5">#REF!</definedName>
    <definedName name="NST" localSheetId="6">#REF!</definedName>
    <definedName name="NST" localSheetId="8">#REF!</definedName>
    <definedName name="NST">#REF!</definedName>
    <definedName name="NSTS" localSheetId="0">#REF!</definedName>
    <definedName name="NSTS" localSheetId="2">#REF!</definedName>
    <definedName name="NSTS" localSheetId="4">#REF!</definedName>
    <definedName name="NSTS" localSheetId="5">#REF!</definedName>
    <definedName name="NSTS" localSheetId="6">#REF!</definedName>
    <definedName name="NSTS" localSheetId="8">#REF!</definedName>
    <definedName name="NSTS">#REF!</definedName>
    <definedName name="Obl_Reg">[6]reg!$B$1:$N$541</definedName>
    <definedName name="oblastja" localSheetId="0">#REF!</definedName>
    <definedName name="oblastja" localSheetId="2">#REF!</definedName>
    <definedName name="oblastja" localSheetId="4">#REF!</definedName>
    <definedName name="oblastja" localSheetId="5">#REF!</definedName>
    <definedName name="oblastja" localSheetId="6">#REF!</definedName>
    <definedName name="oblastja" localSheetId="7">#REF!</definedName>
    <definedName name="oblastja" localSheetId="8">#REF!</definedName>
    <definedName name="oblastja">#REF!</definedName>
    <definedName name="plat123_Запрос" localSheetId="0">#REF!</definedName>
    <definedName name="plat123_Запрос" localSheetId="2">#REF!</definedName>
    <definedName name="plat123_Запрос" localSheetId="4">#REF!</definedName>
    <definedName name="plat123_Запрос" localSheetId="5">#REF!</definedName>
    <definedName name="plat123_Запрос" localSheetId="6">#REF!</definedName>
    <definedName name="plat123_Запрос" localSheetId="8">#REF!</definedName>
    <definedName name="plat123_Запрос">#REF!</definedName>
    <definedName name="platniki" localSheetId="0">#REF!</definedName>
    <definedName name="platniki" localSheetId="2">#REF!</definedName>
    <definedName name="platniki" localSheetId="4">#REF!</definedName>
    <definedName name="platniki" localSheetId="5">#REF!</definedName>
    <definedName name="platniki" localSheetId="6">#REF!</definedName>
    <definedName name="platniki" localSheetId="8">#REF!</definedName>
    <definedName name="platniki">#REF!</definedName>
    <definedName name="qqqq" localSheetId="0">#REF!</definedName>
    <definedName name="qqqq" localSheetId="2">#REF!</definedName>
    <definedName name="qqqq" localSheetId="4">#REF!</definedName>
    <definedName name="qqqq" localSheetId="5">#REF!</definedName>
    <definedName name="qqqq" localSheetId="6">#REF!</definedName>
    <definedName name="qqqq" localSheetId="8">#REF!</definedName>
    <definedName name="qqqq">#REF!</definedName>
    <definedName name="RR_Txt" localSheetId="0">#REF!</definedName>
    <definedName name="RR_Txt" localSheetId="2">#REF!</definedName>
    <definedName name="RR_Txt" localSheetId="4">#REF!</definedName>
    <definedName name="RR_Txt" localSheetId="5">#REF!</definedName>
    <definedName name="RR_Txt" localSheetId="6">#REF!</definedName>
    <definedName name="RR_Txt" localSheetId="8">#REF!</definedName>
    <definedName name="RR_Txt">#REF!</definedName>
    <definedName name="user">[2]Пер!$N$34</definedName>
    <definedName name="user1">[2]Пер!$N$33</definedName>
    <definedName name="zloch" localSheetId="0">#REF!</definedName>
    <definedName name="zloch" localSheetId="2">#REF!</definedName>
    <definedName name="zloch" localSheetId="4">#REF!</definedName>
    <definedName name="zloch" localSheetId="5">#REF!</definedName>
    <definedName name="zloch" localSheetId="6">#REF!</definedName>
    <definedName name="zloch" localSheetId="7">#REF!</definedName>
    <definedName name="zloch" localSheetId="8">#REF!</definedName>
    <definedName name="zloch">#REF!</definedName>
    <definedName name="ZmUpl" localSheetId="0">#REF!</definedName>
    <definedName name="ZmUpl" localSheetId="2">#REF!</definedName>
    <definedName name="ZmUpl" localSheetId="4">#REF!</definedName>
    <definedName name="ZmUpl" localSheetId="5">#REF!</definedName>
    <definedName name="ZmUpl" localSheetId="6">#REF!</definedName>
    <definedName name="ZmUpl" localSheetId="8">#REF!</definedName>
    <definedName name="ZmUpl">#REF!</definedName>
    <definedName name="аа" localSheetId="0">#REF!</definedName>
    <definedName name="аа" localSheetId="1">#REF!</definedName>
    <definedName name="аа" localSheetId="2">#REF!</definedName>
    <definedName name="аа" localSheetId="4">#REF!</definedName>
    <definedName name="аа" localSheetId="6">#REF!</definedName>
    <definedName name="аа" localSheetId="8">#REF!</definedName>
    <definedName name="аа">#REF!</definedName>
    <definedName name="б2000" localSheetId="0">#REF!</definedName>
    <definedName name="б2000" localSheetId="1">#REF!</definedName>
    <definedName name="б2000" localSheetId="2">#REF!</definedName>
    <definedName name="б2000" localSheetId="4">#REF!</definedName>
    <definedName name="б2000" localSheetId="6">#REF!</definedName>
    <definedName name="б2000" localSheetId="8">#REF!</definedName>
    <definedName name="б2000">#REF!</definedName>
    <definedName name="б22110" localSheetId="0">#REF!</definedName>
    <definedName name="б22110" localSheetId="1">#REF!</definedName>
    <definedName name="б22110" localSheetId="2">#REF!</definedName>
    <definedName name="б22110" localSheetId="4">#REF!</definedName>
    <definedName name="б22110" localSheetId="6">#REF!</definedName>
    <definedName name="б22110" localSheetId="8">#REF!</definedName>
    <definedName name="б22110">#REF!</definedName>
    <definedName name="б24" localSheetId="0">#REF!</definedName>
    <definedName name="б24" localSheetId="1">#REF!</definedName>
    <definedName name="б24" localSheetId="2">#REF!</definedName>
    <definedName name="б24" localSheetId="4">#REF!</definedName>
    <definedName name="б24" localSheetId="6">#REF!</definedName>
    <definedName name="б24" localSheetId="8">#REF!</definedName>
    <definedName name="б24">#REF!</definedName>
    <definedName name="б25" localSheetId="0">#REF!</definedName>
    <definedName name="б25" localSheetId="1">#REF!</definedName>
    <definedName name="б25" localSheetId="2">#REF!</definedName>
    <definedName name="б25" localSheetId="4">#REF!</definedName>
    <definedName name="б25" localSheetId="6">#REF!</definedName>
    <definedName name="б25" localSheetId="8">#REF!</definedName>
    <definedName name="б25">#REF!</definedName>
    <definedName name="_xlnm.Database" localSheetId="0">#REF!</definedName>
    <definedName name="_xlnm.Database" localSheetId="2">#REF!</definedName>
    <definedName name="_xlnm.Database" localSheetId="4">#REF!</definedName>
    <definedName name="_xlnm.Database" localSheetId="5">#REF!</definedName>
    <definedName name="_xlnm.Database" localSheetId="6">#REF!</definedName>
    <definedName name="_xlnm.Database" localSheetId="8">#REF!</definedName>
    <definedName name="_xlnm.Database">#REF!</definedName>
    <definedName name="Банк">'[7]Начни с меня'!$J$9</definedName>
    <definedName name="Банк_день">'[7]Начни с меня'!$F$9</definedName>
    <definedName name="Банк_день_березень">'[7]Начни с меня'!$F$12</definedName>
    <definedName name="Банк_день_вересень">'[7]Начни с меня'!$F$18</definedName>
    <definedName name="Банк_день_грудень">'[7]Начни с меня'!$F$21</definedName>
    <definedName name="Банк_день_жовтень">'[7]Начни с меня'!$F$19</definedName>
    <definedName name="Банк_день_квітень">'[7]Начни с меня'!$F$13</definedName>
    <definedName name="Банк_день_липень">'[7]Начни с меня'!$F$16</definedName>
    <definedName name="Банк_день_листопад">'[7]Начни с меня'!$F$20</definedName>
    <definedName name="Банк_день_лютий">'[7]Начни с меня'!$F$11</definedName>
    <definedName name="Банк_день_серпень">'[7]Начни с меня'!$F$17</definedName>
    <definedName name="Банк_день_січень">'[7]Начни с меня'!$F$10</definedName>
    <definedName name="Банк_день_травень">'[7]Начни с меня'!$F$14</definedName>
    <definedName name="Банк_день_червень">'[7]Начни с меня'!$F$15</definedName>
    <definedName name="Банк_рік">'[7]Начни с меня'!$D$9</definedName>
    <definedName name="банку">'[8]Начни с меня'!$F$16</definedName>
    <definedName name="БББ" localSheetId="0">#REF!</definedName>
    <definedName name="БББ" localSheetId="2">#REF!</definedName>
    <definedName name="БББ" localSheetId="4">#REF!</definedName>
    <definedName name="БББ" localSheetId="5">#REF!</definedName>
    <definedName name="БББ" localSheetId="6">#REF!</definedName>
    <definedName name="БББ" localSheetId="7">#REF!</definedName>
    <definedName name="БББ" localSheetId="8">#REF!</definedName>
    <definedName name="БББ">#REF!</definedName>
    <definedName name="В" localSheetId="0">#REF!</definedName>
    <definedName name="В" localSheetId="2">#REF!</definedName>
    <definedName name="В" localSheetId="4">#REF!</definedName>
    <definedName name="В" localSheetId="5">#REF!</definedName>
    <definedName name="В" localSheetId="6">#REF!</definedName>
    <definedName name="В" localSheetId="8">#REF!</definedName>
    <definedName name="В">#REF!</definedName>
    <definedName name="вв">'[9]основная(1)'!$B$4:$F$6</definedName>
    <definedName name="ГПР" localSheetId="0">#REF!</definedName>
    <definedName name="ГПР" localSheetId="2">#REF!</definedName>
    <definedName name="ГПР" localSheetId="4">#REF!</definedName>
    <definedName name="ГПР" localSheetId="5">#REF!</definedName>
    <definedName name="ГПР" localSheetId="6">#REF!</definedName>
    <definedName name="ГПР" localSheetId="7">#REF!</definedName>
    <definedName name="ГПР" localSheetId="8">#REF!</definedName>
    <definedName name="ГПР">#REF!</definedName>
    <definedName name="график" localSheetId="0">#REF!</definedName>
    <definedName name="график" localSheetId="2">#REF!</definedName>
    <definedName name="график" localSheetId="4">#REF!</definedName>
    <definedName name="график" localSheetId="5">#REF!</definedName>
    <definedName name="график" localSheetId="6">#REF!</definedName>
    <definedName name="график" localSheetId="8">#REF!</definedName>
    <definedName name="график">#REF!</definedName>
    <definedName name="Дата">[10]ЗДМмісяць!$C$2</definedName>
    <definedName name="ДБ_живі_рік">[11]ИсхОбл!$J$9:$J$35</definedName>
    <definedName name="ДБ_прогн_рік_дата">[11]ИсхОбл!$H$9:$H$35</definedName>
    <definedName name="ДБ_факт_рік">[12]ЗДМРік!$I$9:$I$35</definedName>
    <definedName name="дб1" localSheetId="0">#REF!</definedName>
    <definedName name="дб1" localSheetId="2">#REF!</definedName>
    <definedName name="дб1" localSheetId="4">#REF!</definedName>
    <definedName name="дб1" localSheetId="5">#REF!</definedName>
    <definedName name="дб1" localSheetId="6">#REF!</definedName>
    <definedName name="дб1" localSheetId="7">#REF!</definedName>
    <definedName name="дб1" localSheetId="8">#REF!</definedName>
    <definedName name="дб1">#REF!</definedName>
    <definedName name="ДБпл_живі_міс" localSheetId="0">#REF!</definedName>
    <definedName name="ДБпл_живі_міс" localSheetId="2">#REF!</definedName>
    <definedName name="ДБпл_живі_міс" localSheetId="4">#REF!</definedName>
    <definedName name="ДБпл_живі_міс" localSheetId="5">#REF!</definedName>
    <definedName name="ДБпл_живі_міс" localSheetId="6">#REF!</definedName>
    <definedName name="ДБпл_живі_міс" localSheetId="8">#REF!</definedName>
    <definedName name="ДБпл_живі_міс">#REF!</definedName>
    <definedName name="ДБпл_живі_рік" localSheetId="0">#REF!</definedName>
    <definedName name="ДБпл_живі_рік" localSheetId="2">#REF!</definedName>
    <definedName name="ДБпл_живі_рік" localSheetId="4">#REF!</definedName>
    <definedName name="ДБпл_живі_рік" localSheetId="5">#REF!</definedName>
    <definedName name="ДБпл_живі_рік" localSheetId="6">#REF!</definedName>
    <definedName name="ДБпл_живі_рік" localSheetId="8">#REF!</definedName>
    <definedName name="ДБпл_живі_рік">#REF!</definedName>
    <definedName name="ДБпл_прогн_міс_дата" localSheetId="0">#REF!</definedName>
    <definedName name="ДБпл_прогн_міс_дата" localSheetId="2">#REF!</definedName>
    <definedName name="ДБпл_прогн_міс_дата" localSheetId="4">#REF!</definedName>
    <definedName name="ДБпл_прогн_міс_дата" localSheetId="5">#REF!</definedName>
    <definedName name="ДБпл_прогн_міс_дата" localSheetId="6">#REF!</definedName>
    <definedName name="ДБпл_прогн_міс_дата" localSheetId="8">#REF!</definedName>
    <definedName name="ДБпл_прогн_міс_дата">#REF!</definedName>
    <definedName name="ДБпл_прогн_рік_дата" localSheetId="0">#REF!</definedName>
    <definedName name="ДБпл_прогн_рік_дата" localSheetId="2">#REF!</definedName>
    <definedName name="ДБпл_прогн_рік_дата" localSheetId="4">#REF!</definedName>
    <definedName name="ДБпл_прогн_рік_дата" localSheetId="5">#REF!</definedName>
    <definedName name="ДБпл_прогн_рік_дата" localSheetId="6">#REF!</definedName>
    <definedName name="ДБпл_прогн_рік_дата" localSheetId="8">#REF!</definedName>
    <definedName name="ДБпл_прогн_рік_дата">#REF!</definedName>
    <definedName name="ДБпл_факт_міс" localSheetId="0">#REF!</definedName>
    <definedName name="ДБпл_факт_міс" localSheetId="2">#REF!</definedName>
    <definedName name="ДБпл_факт_міс" localSheetId="4">#REF!</definedName>
    <definedName name="ДБпл_факт_міс" localSheetId="5">#REF!</definedName>
    <definedName name="ДБпл_факт_міс" localSheetId="6">#REF!</definedName>
    <definedName name="ДБпл_факт_міс" localSheetId="8">#REF!</definedName>
    <definedName name="ДБпл_факт_міс">#REF!</definedName>
    <definedName name="ДБпл_факт_рік" localSheetId="0">#REF!</definedName>
    <definedName name="ДБпл_факт_рік" localSheetId="2">#REF!</definedName>
    <definedName name="ДБпл_факт_рік" localSheetId="4">#REF!</definedName>
    <definedName name="ДБпл_факт_рік" localSheetId="5">#REF!</definedName>
    <definedName name="ДБпл_факт_рік" localSheetId="6">#REF!</definedName>
    <definedName name="ДБпл_факт_рік" localSheetId="8">#REF!</definedName>
    <definedName name="ДБпл_факт_рік">#REF!</definedName>
    <definedName name="День">[10]ЗДМмісяць!$G$1</definedName>
    <definedName name="довидка" localSheetId="0">#REF!</definedName>
    <definedName name="довидка" localSheetId="2">#REF!</definedName>
    <definedName name="довидка" localSheetId="4">#REF!</definedName>
    <definedName name="довидка" localSheetId="5">#REF!</definedName>
    <definedName name="довидка" localSheetId="6">#REF!</definedName>
    <definedName name="довидка" localSheetId="7">#REF!</definedName>
    <definedName name="довидка" localSheetId="8">#REF!</definedName>
    <definedName name="довидка">#REF!</definedName>
    <definedName name="дод.1">#REF!</definedName>
    <definedName name="дод_СПД" localSheetId="0">#REF!</definedName>
    <definedName name="дод_СПД" localSheetId="2">#REF!</definedName>
    <definedName name="дод_СПД" localSheetId="4">#REF!</definedName>
    <definedName name="дод_СПД" localSheetId="5">#REF!</definedName>
    <definedName name="дод_СПД" localSheetId="6">#REF!</definedName>
    <definedName name="дод_СПД" localSheetId="8">#REF!</definedName>
    <definedName name="дод_СПД">#REF!</definedName>
    <definedName name="дод1">#REF!</definedName>
    <definedName name="Друк">'[7]Начни с меня'!$C$23</definedName>
    <definedName name="жєхдз" localSheetId="0">#REF!</definedName>
    <definedName name="жєхдз" localSheetId="1">#REF!</definedName>
    <definedName name="жєхдз" localSheetId="2">#REF!</definedName>
    <definedName name="жєхдз" localSheetId="4">#REF!</definedName>
    <definedName name="жєхдз" localSheetId="6">#REF!</definedName>
    <definedName name="жєхдз" localSheetId="7">#REF!</definedName>
    <definedName name="жєхдз" localSheetId="8">#REF!</definedName>
    <definedName name="жєхдз">#REF!</definedName>
    <definedName name="жж" localSheetId="0">#REF!</definedName>
    <definedName name="жж" localSheetId="2">#REF!</definedName>
    <definedName name="жж" localSheetId="4">#REF!</definedName>
    <definedName name="жж" localSheetId="6">#REF!</definedName>
    <definedName name="жж" localSheetId="8">#REF!</definedName>
    <definedName name="жж">#REF!</definedName>
    <definedName name="_xlnm.Print_Titles" localSheetId="0">#REF!</definedName>
    <definedName name="_xlnm.Print_Titles" localSheetId="2">#REF!</definedName>
    <definedName name="_xlnm.Print_Titles" localSheetId="4">#REF!</definedName>
    <definedName name="_xlnm.Print_Titles" localSheetId="5">#REF!</definedName>
    <definedName name="_xlnm.Print_Titles" localSheetId="6">#REF!</definedName>
    <definedName name="_xlnm.Print_Titles" localSheetId="8">#REF!</definedName>
    <definedName name="_xlnm.Print_Titles">#REF!</definedName>
    <definedName name="ЗБ_живі_рік">[11]ИсхОбл!$F$9:$F$35</definedName>
    <definedName name="ЗБ_прогн_рік_дата">[11]ИсхОбл!$D$9:$D$35</definedName>
    <definedName name="ЗБ_факт_рік">[12]ЗДМРік!$E$9:$E$35</definedName>
    <definedName name="йййй" localSheetId="0">#REF!</definedName>
    <definedName name="йййй" localSheetId="1">#REF!</definedName>
    <definedName name="йййй" localSheetId="2">#REF!</definedName>
    <definedName name="йййй" localSheetId="4">#REF!</definedName>
    <definedName name="йййй" localSheetId="6">#REF!</definedName>
    <definedName name="йййй" localSheetId="7">#REF!</definedName>
    <definedName name="йййй" localSheetId="8">#REF!</definedName>
    <definedName name="йййй">#REF!</definedName>
    <definedName name="І" localSheetId="0">#REF!</definedName>
    <definedName name="І" localSheetId="2">#REF!</definedName>
    <definedName name="І" localSheetId="4">#REF!</definedName>
    <definedName name="І" localSheetId="5">#REF!</definedName>
    <definedName name="І" localSheetId="6">#REF!</definedName>
    <definedName name="І" localSheetId="8">#REF!</definedName>
    <definedName name="І">#REF!</definedName>
    <definedName name="ллллл" localSheetId="0">#REF!</definedName>
    <definedName name="ллллл" localSheetId="1">#REF!</definedName>
    <definedName name="ллллл" localSheetId="2">#REF!</definedName>
    <definedName name="ллллл" localSheetId="4">#REF!</definedName>
    <definedName name="ллллл" localSheetId="6">#REF!</definedName>
    <definedName name="ллллл" localSheetId="8">#REF!</definedName>
    <definedName name="ллллл">#REF!</definedName>
    <definedName name="мінфін" localSheetId="0">#REF!</definedName>
    <definedName name="мінфін" localSheetId="2">#REF!</definedName>
    <definedName name="мінфін" localSheetId="4">#REF!</definedName>
    <definedName name="мінфін" localSheetId="5">#REF!</definedName>
    <definedName name="мінфін" localSheetId="6">#REF!</definedName>
    <definedName name="мінфін" localSheetId="8">#REF!</definedName>
    <definedName name="мінфін">#REF!</definedName>
    <definedName name="Місяць1">'[7]Начни с меня'!$C$9</definedName>
    <definedName name="Місяць2">'[7]Начни с меня'!$H$9</definedName>
    <definedName name="_xlnm.Print_Area" localSheetId="0">' 1 '!$A$1:$F$54</definedName>
    <definedName name="_xlnm.Print_Area" localSheetId="1">'2'!$A$1:$F$22</definedName>
    <definedName name="_xlnm.Print_Area" localSheetId="2">'3 '!$A$1:$P$94</definedName>
    <definedName name="_xlnm.Print_Area" localSheetId="3">'3.1'!$A$1:$P$58</definedName>
    <definedName name="_xlnm.Print_Area" localSheetId="4">'4 '!$A$1:$P$18</definedName>
    <definedName name="_xlnm.Print_Area" localSheetId="5">'5'!$A$1:$H$49</definedName>
    <definedName name="_xlnm.Print_Area" localSheetId="6">'6'!$A$1:$J$14</definedName>
    <definedName name="_xlnm.Print_Area" localSheetId="7">'7'!$A$1:$J$44</definedName>
    <definedName name="_xlnm.Print_Area" localSheetId="8">'8'!$A$1:$G$27</definedName>
    <definedName name="_xlnm.Print_Area">#REF!</definedName>
    <definedName name="оооооо" localSheetId="0">#REF!</definedName>
    <definedName name="оооооо" localSheetId="1">#REF!</definedName>
    <definedName name="оооооо" localSheetId="2">#REF!</definedName>
    <definedName name="оооооо" localSheetId="4">#REF!</definedName>
    <definedName name="оооооо" localSheetId="6">#REF!</definedName>
    <definedName name="оооооо" localSheetId="7">#REF!</definedName>
    <definedName name="оооооо" localSheetId="8">#REF!</definedName>
    <definedName name="оооооо">#REF!</definedName>
    <definedName name="проол" localSheetId="0">#REF!</definedName>
    <definedName name="проол" localSheetId="2">#REF!</definedName>
    <definedName name="проол" localSheetId="4">#REF!</definedName>
    <definedName name="проол" localSheetId="5">#REF!</definedName>
    <definedName name="проол" localSheetId="6">#REF!</definedName>
    <definedName name="проол" localSheetId="8">#REF!</definedName>
    <definedName name="проол">#REF!</definedName>
    <definedName name="Рік">[10]ЗДМмісяць!$C$1</definedName>
    <definedName name="розрах">[13]Пер!$N$33</definedName>
    <definedName name="РРБ" localSheetId="0">#REF!</definedName>
    <definedName name="РРБ" localSheetId="2">#REF!</definedName>
    <definedName name="РРБ" localSheetId="4">#REF!</definedName>
    <definedName name="РРБ" localSheetId="5">#REF!</definedName>
    <definedName name="РРБ" localSheetId="6">#REF!</definedName>
    <definedName name="РРБ" localSheetId="7">#REF!</definedName>
    <definedName name="РРБ" localSheetId="8">#REF!</definedName>
    <definedName name="РРБ">#REF!</definedName>
    <definedName name="РРБази" localSheetId="0">#REF!</definedName>
    <definedName name="РРБази" localSheetId="2">#REF!</definedName>
    <definedName name="РРБази" localSheetId="4">#REF!</definedName>
    <definedName name="РРБази" localSheetId="5">#REF!</definedName>
    <definedName name="РРБази" localSheetId="6">#REF!</definedName>
    <definedName name="РРБази" localSheetId="8">#REF!</definedName>
    <definedName name="РРБази">#REF!</definedName>
    <definedName name="рррр" localSheetId="0">#REF!</definedName>
    <definedName name="рррр" localSheetId="1">#REF!</definedName>
    <definedName name="рррр" localSheetId="2">#REF!</definedName>
    <definedName name="рррр" localSheetId="4">#REF!</definedName>
    <definedName name="рррр" localSheetId="6">#REF!</definedName>
    <definedName name="рррр" localSheetId="8">#REF!</definedName>
    <definedName name="рррр">#REF!</definedName>
    <definedName name="ррррр" localSheetId="0">#REF!</definedName>
    <definedName name="ррррр" localSheetId="1">#REF!</definedName>
    <definedName name="ррррр" localSheetId="2">#REF!</definedName>
    <definedName name="ррррр" localSheetId="4">#REF!</definedName>
    <definedName name="ррррр" localSheetId="6">#REF!</definedName>
    <definedName name="ррррр" localSheetId="8">#REF!</definedName>
    <definedName name="ррррр">#REF!</definedName>
    <definedName name="с" localSheetId="0">#REF!</definedName>
    <definedName name="с" localSheetId="1">#REF!</definedName>
    <definedName name="с" localSheetId="2">#REF!</definedName>
    <definedName name="с" localSheetId="4">#REF!</definedName>
    <definedName name="с" localSheetId="6">#REF!</definedName>
    <definedName name="с" localSheetId="8">#REF!</definedName>
    <definedName name="с">#REF!</definedName>
    <definedName name="СПД" localSheetId="0">#REF!</definedName>
    <definedName name="СПД" localSheetId="2">#REF!</definedName>
    <definedName name="СПД" localSheetId="4">#REF!</definedName>
    <definedName name="СПД" localSheetId="5">#REF!</definedName>
    <definedName name="СПД" localSheetId="6">#REF!</definedName>
    <definedName name="СПД" localSheetId="8">#REF!</definedName>
    <definedName name="СПД">#REF!</definedName>
    <definedName name="Список_областей">[10]ЗДМмісяць!$A$9:$A$35</definedName>
    <definedName name="тБюджет">[14]D!$AC$8</definedName>
    <definedName name="ТекГод">[14]D!$AC$7</definedName>
    <definedName name="Текст_дата">[10]ЗДМмісяць!$F$2</definedName>
    <definedName name="тПериод">[14]D!$AC$9</definedName>
    <definedName name="щщ" localSheetId="0">#REF!</definedName>
    <definedName name="щщ" localSheetId="1">#REF!</definedName>
    <definedName name="щщ" localSheetId="2">#REF!</definedName>
    <definedName name="щщ" localSheetId="4">#REF!</definedName>
    <definedName name="щщ" localSheetId="6">#REF!</definedName>
    <definedName name="щщ" localSheetId="7">#REF!</definedName>
    <definedName name="щщ" localSheetId="8">#REF!</definedName>
    <definedName name="щщ">#REF!</definedName>
  </definedNames>
  <calcPr calcId="145621"/>
</workbook>
</file>

<file path=xl/calcChain.xml><?xml version="1.0" encoding="utf-8"?>
<calcChain xmlns="http://schemas.openxmlformats.org/spreadsheetml/2006/main">
  <c r="D14" i="31" l="1"/>
  <c r="I46" i="47"/>
  <c r="L46" i="47"/>
  <c r="M46" i="47"/>
  <c r="N46" i="47"/>
  <c r="H11" i="42"/>
  <c r="G67" i="47"/>
  <c r="F17" i="47"/>
  <c r="H17" i="47"/>
  <c r="O92" i="47" l="1"/>
  <c r="K92" i="47" s="1"/>
  <c r="F92" i="47"/>
  <c r="K91" i="47"/>
  <c r="J91" i="47"/>
  <c r="E91" i="47"/>
  <c r="K90" i="47"/>
  <c r="J90" i="47"/>
  <c r="P90" i="47" s="1"/>
  <c r="K89" i="47"/>
  <c r="J89" i="47"/>
  <c r="E89" i="47"/>
  <c r="O88" i="47"/>
  <c r="J88" i="47" s="1"/>
  <c r="F88" i="47"/>
  <c r="E88" i="47" s="1"/>
  <c r="N87" i="47"/>
  <c r="N86" i="47" s="1"/>
  <c r="M87" i="47"/>
  <c r="M86" i="47" s="1"/>
  <c r="L87" i="47"/>
  <c r="L86" i="47" s="1"/>
  <c r="I87" i="47"/>
  <c r="H87" i="47"/>
  <c r="H86" i="47" s="1"/>
  <c r="G87" i="47"/>
  <c r="G86" i="47" s="1"/>
  <c r="I86" i="47"/>
  <c r="K85" i="47"/>
  <c r="J85" i="47"/>
  <c r="F85" i="47"/>
  <c r="E85" i="47" s="1"/>
  <c r="K84" i="47"/>
  <c r="J84" i="47"/>
  <c r="E84" i="47"/>
  <c r="K83" i="47"/>
  <c r="J83" i="47"/>
  <c r="F83" i="47"/>
  <c r="E83" i="47" s="1"/>
  <c r="K82" i="47"/>
  <c r="J82" i="47"/>
  <c r="G82" i="47"/>
  <c r="G73" i="47" s="1"/>
  <c r="G72" i="47" s="1"/>
  <c r="F82" i="47"/>
  <c r="E82" i="47" s="1"/>
  <c r="P82" i="47" s="1"/>
  <c r="K81" i="47"/>
  <c r="J81" i="47"/>
  <c r="F81" i="47"/>
  <c r="E81" i="47" s="1"/>
  <c r="K80" i="47"/>
  <c r="J80" i="47"/>
  <c r="E80" i="47"/>
  <c r="K79" i="47"/>
  <c r="J79" i="47"/>
  <c r="E79" i="47"/>
  <c r="O78" i="47"/>
  <c r="E78" i="47"/>
  <c r="K77" i="47"/>
  <c r="J77" i="47"/>
  <c r="F77" i="47"/>
  <c r="E77" i="47" s="1"/>
  <c r="K76" i="47"/>
  <c r="J76" i="47"/>
  <c r="F76" i="47"/>
  <c r="E76" i="47" s="1"/>
  <c r="O75" i="47"/>
  <c r="J75" i="47" s="1"/>
  <c r="E75" i="47"/>
  <c r="K74" i="47"/>
  <c r="J74" i="47"/>
  <c r="E74" i="47"/>
  <c r="N73" i="47"/>
  <c r="N72" i="47" s="1"/>
  <c r="M73" i="47"/>
  <c r="L73" i="47"/>
  <c r="L72" i="47" s="1"/>
  <c r="I73" i="47"/>
  <c r="H73" i="47"/>
  <c r="H72" i="47" s="1"/>
  <c r="M72" i="47"/>
  <c r="I72" i="47"/>
  <c r="K71" i="47"/>
  <c r="J71" i="47"/>
  <c r="E71" i="47"/>
  <c r="O70" i="47"/>
  <c r="J70" i="47" s="1"/>
  <c r="E70" i="47"/>
  <c r="K69" i="47"/>
  <c r="J69" i="47"/>
  <c r="F69" i="47"/>
  <c r="E69" i="47" s="1"/>
  <c r="P69" i="47" s="1"/>
  <c r="K68" i="47"/>
  <c r="J68" i="47"/>
  <c r="H68" i="47"/>
  <c r="G68" i="47"/>
  <c r="F68" i="47"/>
  <c r="E68" i="47" s="1"/>
  <c r="O67" i="47"/>
  <c r="J67" i="47" s="1"/>
  <c r="F67" i="47"/>
  <c r="E67" i="47" s="1"/>
  <c r="K66" i="47"/>
  <c r="J66" i="47"/>
  <c r="G66" i="47"/>
  <c r="F66" i="47"/>
  <c r="E66" i="47" s="1"/>
  <c r="P66" i="47" s="1"/>
  <c r="O65" i="47"/>
  <c r="K65" i="47" s="1"/>
  <c r="J65" i="47"/>
  <c r="G65" i="47"/>
  <c r="F65" i="47"/>
  <c r="E65" i="47" s="1"/>
  <c r="P65" i="47" s="1"/>
  <c r="K64" i="47"/>
  <c r="J64" i="47"/>
  <c r="G64" i="47"/>
  <c r="F64" i="47"/>
  <c r="E64" i="47" s="1"/>
  <c r="P64" i="47" s="1"/>
  <c r="K63" i="47"/>
  <c r="J63" i="47"/>
  <c r="E63" i="47"/>
  <c r="K62" i="47"/>
  <c r="J62" i="47"/>
  <c r="E62" i="47"/>
  <c r="K61" i="47"/>
  <c r="J61" i="47"/>
  <c r="E61" i="47"/>
  <c r="O60" i="47"/>
  <c r="E60" i="47"/>
  <c r="O59" i="47"/>
  <c r="J59" i="47" s="1"/>
  <c r="E59" i="47"/>
  <c r="K58" i="47"/>
  <c r="J58" i="47"/>
  <c r="E58" i="47"/>
  <c r="K57" i="47"/>
  <c r="J57" i="47"/>
  <c r="E57" i="47"/>
  <c r="K56" i="47"/>
  <c r="J56" i="47"/>
  <c r="E56" i="47"/>
  <c r="K55" i="47"/>
  <c r="J55" i="47"/>
  <c r="G55" i="47"/>
  <c r="F55" i="47"/>
  <c r="E55" i="47" s="1"/>
  <c r="P55" i="47" s="1"/>
  <c r="K54" i="47"/>
  <c r="J54" i="47"/>
  <c r="E54" i="47"/>
  <c r="K53" i="47"/>
  <c r="J53" i="47"/>
  <c r="F53" i="47"/>
  <c r="E53" i="47" s="1"/>
  <c r="K52" i="47"/>
  <c r="J52" i="47"/>
  <c r="G52" i="47"/>
  <c r="F52" i="47"/>
  <c r="E52" i="47" s="1"/>
  <c r="P52" i="47" s="1"/>
  <c r="K51" i="47"/>
  <c r="J51" i="47"/>
  <c r="G51" i="47"/>
  <c r="F51" i="47"/>
  <c r="E51" i="47" s="1"/>
  <c r="P51" i="47" s="1"/>
  <c r="O49" i="47"/>
  <c r="H49" i="47"/>
  <c r="G49" i="47"/>
  <c r="F49" i="47"/>
  <c r="E49" i="47" s="1"/>
  <c r="K48" i="47"/>
  <c r="J48" i="47"/>
  <c r="H48" i="47"/>
  <c r="G48" i="47"/>
  <c r="F48" i="47"/>
  <c r="E48" i="47" s="1"/>
  <c r="J47" i="47"/>
  <c r="G47" i="47"/>
  <c r="F47" i="47"/>
  <c r="N45" i="47"/>
  <c r="L45" i="47"/>
  <c r="M45" i="47"/>
  <c r="I45" i="47"/>
  <c r="O44" i="47"/>
  <c r="J44" i="47" s="1"/>
  <c r="F44" i="47"/>
  <c r="E44" i="47" s="1"/>
  <c r="K43" i="47"/>
  <c r="J43" i="47"/>
  <c r="E43" i="47"/>
  <c r="O42" i="47"/>
  <c r="J42" i="47" s="1"/>
  <c r="H42" i="47"/>
  <c r="F42" i="47"/>
  <c r="E42" i="47" s="1"/>
  <c r="K41" i="47"/>
  <c r="J41" i="47"/>
  <c r="E41" i="47"/>
  <c r="K40" i="47"/>
  <c r="J40" i="47"/>
  <c r="F40" i="47"/>
  <c r="E40" i="47" s="1"/>
  <c r="P40" i="47" s="1"/>
  <c r="K39" i="47"/>
  <c r="J39" i="47"/>
  <c r="E39" i="47"/>
  <c r="K38" i="47"/>
  <c r="J38" i="47"/>
  <c r="E38" i="47"/>
  <c r="P38" i="47" s="1"/>
  <c r="K37" i="47"/>
  <c r="J37" i="47" s="1"/>
  <c r="E37" i="47"/>
  <c r="P37" i="47" s="1"/>
  <c r="O36" i="47"/>
  <c r="J36" i="47"/>
  <c r="F36" i="47"/>
  <c r="E36" i="47"/>
  <c r="P36" i="47" s="1"/>
  <c r="J35" i="47"/>
  <c r="E35" i="47"/>
  <c r="O34" i="47"/>
  <c r="J34" i="47" s="1"/>
  <c r="E34" i="47"/>
  <c r="K33" i="47"/>
  <c r="J33" i="47"/>
  <c r="E33" i="47"/>
  <c r="K32" i="47"/>
  <c r="J32" i="47"/>
  <c r="F32" i="47"/>
  <c r="E32" i="47" s="1"/>
  <c r="K31" i="47"/>
  <c r="J31" i="47"/>
  <c r="I31" i="47"/>
  <c r="E31" i="47" s="1"/>
  <c r="O30" i="47"/>
  <c r="K30" i="47" s="1"/>
  <c r="F30" i="47"/>
  <c r="E30" i="47" s="1"/>
  <c r="O29" i="47"/>
  <c r="K29" i="47" s="1"/>
  <c r="J29" i="47"/>
  <c r="I29" i="47"/>
  <c r="E29" i="47" s="1"/>
  <c r="K28" i="47"/>
  <c r="J28" i="47"/>
  <c r="E28" i="47"/>
  <c r="K27" i="47"/>
  <c r="J27" i="47"/>
  <c r="E27" i="47"/>
  <c r="K26" i="47"/>
  <c r="J26" i="47"/>
  <c r="E26" i="47"/>
  <c r="O25" i="47"/>
  <c r="E25" i="47"/>
  <c r="K24" i="47"/>
  <c r="J24" i="47"/>
  <c r="F24" i="47"/>
  <c r="E24" i="47" s="1"/>
  <c r="K23" i="47"/>
  <c r="J23" i="47"/>
  <c r="F23" i="47"/>
  <c r="E23" i="47" s="1"/>
  <c r="P23" i="47" s="1"/>
  <c r="O22" i="47"/>
  <c r="E22" i="47"/>
  <c r="K21" i="47"/>
  <c r="J21" i="47"/>
  <c r="F21" i="47"/>
  <c r="E21" i="47" s="1"/>
  <c r="K20" i="47"/>
  <c r="J20" i="47"/>
  <c r="E20" i="47"/>
  <c r="K19" i="47"/>
  <c r="J19" i="47"/>
  <c r="E19" i="47"/>
  <c r="O18" i="47"/>
  <c r="J18" i="47" s="1"/>
  <c r="F18" i="47"/>
  <c r="E18" i="47" s="1"/>
  <c r="O17" i="47"/>
  <c r="J17" i="47" s="1"/>
  <c r="H16" i="47"/>
  <c r="H15" i="47" s="1"/>
  <c r="E17" i="47"/>
  <c r="N16" i="47"/>
  <c r="M16" i="47"/>
  <c r="L16" i="47"/>
  <c r="L15" i="47" s="1"/>
  <c r="G16" i="47"/>
  <c r="G15" i="47" s="1"/>
  <c r="N15" i="47"/>
  <c r="M15" i="47"/>
  <c r="C51" i="44"/>
  <c r="K26" i="29"/>
  <c r="J26" i="29"/>
  <c r="F26" i="29"/>
  <c r="E26" i="29" s="1"/>
  <c r="I12" i="37"/>
  <c r="H38" i="37"/>
  <c r="I38" i="37"/>
  <c r="K38" i="37"/>
  <c r="L38" i="37"/>
  <c r="M38" i="37"/>
  <c r="D13" i="44"/>
  <c r="H10" i="42"/>
  <c r="I10" i="42"/>
  <c r="G10" i="42"/>
  <c r="O32" i="29"/>
  <c r="G34" i="29"/>
  <c r="H34" i="29"/>
  <c r="I34" i="29"/>
  <c r="L34" i="29"/>
  <c r="M34" i="29"/>
  <c r="N34" i="29"/>
  <c r="O34" i="29"/>
  <c r="K37" i="29"/>
  <c r="J37" i="29"/>
  <c r="E37" i="29"/>
  <c r="F35" i="29"/>
  <c r="F34" i="29" s="1"/>
  <c r="H21" i="37"/>
  <c r="F30" i="29"/>
  <c r="P26" i="29" l="1"/>
  <c r="P18" i="47"/>
  <c r="P21" i="47"/>
  <c r="J30" i="47"/>
  <c r="P68" i="47"/>
  <c r="P83" i="47"/>
  <c r="J49" i="47"/>
  <c r="O46" i="47"/>
  <c r="P26" i="47"/>
  <c r="P28" i="47"/>
  <c r="P29" i="47"/>
  <c r="P30" i="47"/>
  <c r="P31" i="47"/>
  <c r="G46" i="47"/>
  <c r="G45" i="47" s="1"/>
  <c r="H46" i="47"/>
  <c r="H45" i="47" s="1"/>
  <c r="H93" i="47" s="1"/>
  <c r="P67" i="47"/>
  <c r="E47" i="47"/>
  <c r="F46" i="47"/>
  <c r="P49" i="47"/>
  <c r="P44" i="47"/>
  <c r="P88" i="47"/>
  <c r="G93" i="47"/>
  <c r="M93" i="47"/>
  <c r="F16" i="47"/>
  <c r="F15" i="47" s="1"/>
  <c r="P19" i="47"/>
  <c r="P24" i="47"/>
  <c r="J25" i="47"/>
  <c r="P32" i="47"/>
  <c r="P33" i="47"/>
  <c r="P53" i="47"/>
  <c r="P54" i="47"/>
  <c r="P57" i="47"/>
  <c r="P61" i="47"/>
  <c r="P63" i="47"/>
  <c r="P71" i="47"/>
  <c r="F73" i="47"/>
  <c r="F72" i="47" s="1"/>
  <c r="P77" i="47"/>
  <c r="K78" i="47"/>
  <c r="J78" i="47" s="1"/>
  <c r="J73" i="47" s="1"/>
  <c r="J72" i="47" s="1"/>
  <c r="P80" i="47"/>
  <c r="P81" i="47"/>
  <c r="P89" i="47"/>
  <c r="P91" i="47"/>
  <c r="J92" i="47"/>
  <c r="K17" i="47"/>
  <c r="K18" i="47"/>
  <c r="K22" i="47"/>
  <c r="J22" i="47" s="1"/>
  <c r="J16" i="47" s="1"/>
  <c r="J15" i="47" s="1"/>
  <c r="K36" i="47"/>
  <c r="K44" i="47"/>
  <c r="K59" i="47"/>
  <c r="J60" i="47"/>
  <c r="K67" i="47"/>
  <c r="K75" i="47"/>
  <c r="K73" i="47" s="1"/>
  <c r="K72" i="47" s="1"/>
  <c r="K88" i="47"/>
  <c r="K87" i="47" s="1"/>
  <c r="K86" i="47" s="1"/>
  <c r="L93" i="47"/>
  <c r="N93" i="47"/>
  <c r="P20" i="47"/>
  <c r="P25" i="47"/>
  <c r="K25" i="47"/>
  <c r="P27" i="47"/>
  <c r="P35" i="47"/>
  <c r="P39" i="47"/>
  <c r="P41" i="47"/>
  <c r="P42" i="47"/>
  <c r="P43" i="47"/>
  <c r="O45" i="47"/>
  <c r="P56" i="47"/>
  <c r="P58" i="47"/>
  <c r="P59" i="47"/>
  <c r="P62" i="47"/>
  <c r="P70" i="47"/>
  <c r="K70" i="47"/>
  <c r="P74" i="47"/>
  <c r="P75" i="47"/>
  <c r="P79" i="47"/>
  <c r="P84" i="47"/>
  <c r="P85" i="47"/>
  <c r="O87" i="47"/>
  <c r="O86" i="47" s="1"/>
  <c r="K34" i="47"/>
  <c r="K42" i="47"/>
  <c r="K49" i="47"/>
  <c r="E92" i="47"/>
  <c r="P92" i="47" s="1"/>
  <c r="P34" i="47"/>
  <c r="P60" i="47"/>
  <c r="E73" i="47"/>
  <c r="E72" i="47" s="1"/>
  <c r="J87" i="47"/>
  <c r="J86" i="47" s="1"/>
  <c r="P17" i="47"/>
  <c r="E16" i="47"/>
  <c r="E15" i="47" s="1"/>
  <c r="P48" i="47"/>
  <c r="P78" i="47"/>
  <c r="P22" i="47"/>
  <c r="K16" i="47"/>
  <c r="K15" i="47" s="1"/>
  <c r="P76" i="47"/>
  <c r="I16" i="47"/>
  <c r="I15" i="47" s="1"/>
  <c r="I93" i="47" s="1"/>
  <c r="O16" i="47"/>
  <c r="O15" i="47" s="1"/>
  <c r="F45" i="47"/>
  <c r="O73" i="47"/>
  <c r="O72" i="47" s="1"/>
  <c r="F87" i="47"/>
  <c r="F86" i="47" s="1"/>
  <c r="P37" i="29"/>
  <c r="F24" i="29"/>
  <c r="K36" i="29"/>
  <c r="J36" i="29"/>
  <c r="E36" i="29"/>
  <c r="O24" i="29"/>
  <c r="E27" i="29"/>
  <c r="M27" i="37"/>
  <c r="L27" i="37"/>
  <c r="K27" i="37"/>
  <c r="J27" i="37"/>
  <c r="G27" i="37"/>
  <c r="F93" i="47" l="1"/>
  <c r="P73" i="47"/>
  <c r="P72" i="47" s="1"/>
  <c r="P47" i="47"/>
  <c r="P46" i="47" s="1"/>
  <c r="P45" i="47" s="1"/>
  <c r="E46" i="47"/>
  <c r="E45" i="47" s="1"/>
  <c r="J46" i="47"/>
  <c r="J45" i="47" s="1"/>
  <c r="J93" i="47" s="1"/>
  <c r="K46" i="47"/>
  <c r="K45" i="47" s="1"/>
  <c r="K93" i="47" s="1"/>
  <c r="P87" i="47"/>
  <c r="P86" i="47" s="1"/>
  <c r="E87" i="47"/>
  <c r="E86" i="47" s="1"/>
  <c r="E93" i="47" s="1"/>
  <c r="O93" i="47"/>
  <c r="P16" i="47"/>
  <c r="P15" i="47" s="1"/>
  <c r="P36" i="29"/>
  <c r="O46" i="29"/>
  <c r="H42" i="40"/>
  <c r="H33" i="40"/>
  <c r="H40" i="40"/>
  <c r="J25" i="37"/>
  <c r="D21" i="43"/>
  <c r="E21" i="43"/>
  <c r="C21" i="43"/>
  <c r="G22" i="43"/>
  <c r="G21" i="43" s="1"/>
  <c r="F22" i="43"/>
  <c r="F21" i="43" s="1"/>
  <c r="F32" i="29"/>
  <c r="E24" i="29"/>
  <c r="K29" i="29"/>
  <c r="J29" i="29" s="1"/>
  <c r="E29" i="29"/>
  <c r="H26" i="37"/>
  <c r="G26" i="37" s="1"/>
  <c r="J20" i="37"/>
  <c r="G20" i="37"/>
  <c r="F25" i="29"/>
  <c r="E25" i="29" s="1"/>
  <c r="H13" i="37"/>
  <c r="C14" i="43"/>
  <c r="D23" i="43"/>
  <c r="C23" i="43"/>
  <c r="F24" i="43"/>
  <c r="F23" i="43" s="1"/>
  <c r="G13" i="37"/>
  <c r="H14" i="37"/>
  <c r="G14" i="37" s="1"/>
  <c r="J40" i="37"/>
  <c r="G40" i="37"/>
  <c r="K35" i="29"/>
  <c r="K34" i="29" s="1"/>
  <c r="J35" i="29"/>
  <c r="J34" i="29" s="1"/>
  <c r="E35" i="29"/>
  <c r="E34" i="29" s="1"/>
  <c r="J39" i="37"/>
  <c r="G39" i="37"/>
  <c r="H32" i="37"/>
  <c r="J34" i="37"/>
  <c r="G34" i="37"/>
  <c r="F39" i="29"/>
  <c r="F38" i="29" s="1"/>
  <c r="K42" i="29"/>
  <c r="J42" i="29"/>
  <c r="E42" i="29"/>
  <c r="K41" i="29"/>
  <c r="J41" i="29"/>
  <c r="E41" i="29"/>
  <c r="K43" i="29"/>
  <c r="J43" i="29"/>
  <c r="E43" i="29"/>
  <c r="K40" i="29"/>
  <c r="J40" i="29"/>
  <c r="E40" i="29"/>
  <c r="O39" i="29"/>
  <c r="O38" i="29" s="1"/>
  <c r="N39" i="29"/>
  <c r="N38" i="29" s="1"/>
  <c r="M39" i="29"/>
  <c r="M38" i="29" s="1"/>
  <c r="L39" i="29"/>
  <c r="I39" i="29"/>
  <c r="I38" i="29" s="1"/>
  <c r="H39" i="29"/>
  <c r="H38" i="29" s="1"/>
  <c r="G39" i="29"/>
  <c r="G38" i="29" s="1"/>
  <c r="L38" i="29"/>
  <c r="O23" i="29"/>
  <c r="G15" i="43"/>
  <c r="F16" i="43"/>
  <c r="H25" i="37"/>
  <c r="J23" i="37"/>
  <c r="J21" i="37"/>
  <c r="G21" i="37"/>
  <c r="J24" i="37"/>
  <c r="G24" i="37"/>
  <c r="G23" i="37"/>
  <c r="K25" i="29"/>
  <c r="J25" i="29" s="1"/>
  <c r="G23" i="29"/>
  <c r="H23" i="29"/>
  <c r="I23" i="29"/>
  <c r="L23" i="29"/>
  <c r="M23" i="29"/>
  <c r="N23" i="29"/>
  <c r="K24" i="29"/>
  <c r="J24" i="29" s="1"/>
  <c r="E30" i="29"/>
  <c r="K30" i="29"/>
  <c r="J30" i="29"/>
  <c r="P30" i="29" s="1"/>
  <c r="H12" i="37" l="1"/>
  <c r="P93" i="47"/>
  <c r="P25" i="29"/>
  <c r="P29" i="29"/>
  <c r="E39" i="29"/>
  <c r="E38" i="29" s="1"/>
  <c r="P24" i="29"/>
  <c r="P35" i="29"/>
  <c r="P34" i="29" s="1"/>
  <c r="J39" i="29"/>
  <c r="J38" i="29" s="1"/>
  <c r="P43" i="29"/>
  <c r="P42" i="29"/>
  <c r="P40" i="29"/>
  <c r="K39" i="29"/>
  <c r="K38" i="29" s="1"/>
  <c r="P41" i="29"/>
  <c r="P39" i="29" l="1"/>
  <c r="P38" i="29" s="1"/>
  <c r="J17" i="37"/>
  <c r="G17" i="37"/>
  <c r="J18" i="37"/>
  <c r="G18" i="37"/>
  <c r="F23" i="29" l="1"/>
  <c r="G16" i="37"/>
  <c r="I37" i="37"/>
  <c r="J41" i="37"/>
  <c r="J38" i="37" s="1"/>
  <c r="G41" i="37"/>
  <c r="G38" i="37" s="1"/>
  <c r="H37" i="37"/>
  <c r="G18" i="43"/>
  <c r="F18" i="43"/>
  <c r="G17" i="43"/>
  <c r="F17" i="43"/>
  <c r="J37" i="37" l="1"/>
  <c r="D25" i="44" l="1"/>
  <c r="D35" i="44"/>
  <c r="C35" i="44" s="1"/>
  <c r="C36" i="44"/>
  <c r="D17" i="44"/>
  <c r="D16" i="44" s="1"/>
  <c r="D12" i="44"/>
  <c r="C19" i="44"/>
  <c r="C18" i="44"/>
  <c r="D42" i="44"/>
  <c r="D40" i="44"/>
  <c r="C41" i="44"/>
  <c r="C40" i="44"/>
  <c r="D29" i="44"/>
  <c r="C15" i="44"/>
  <c r="D45" i="44"/>
  <c r="C46" i="44"/>
  <c r="C45" i="44"/>
  <c r="C43" i="44"/>
  <c r="C44" i="44"/>
  <c r="C42" i="44"/>
  <c r="C31" i="44"/>
  <c r="J14" i="46"/>
  <c r="F13" i="46"/>
  <c r="H35" i="40"/>
  <c r="D28" i="44" l="1"/>
  <c r="D39" i="44"/>
  <c r="D38" i="44" s="1"/>
  <c r="C38" i="44" s="1"/>
  <c r="C17" i="44"/>
  <c r="C16" i="44"/>
  <c r="H20" i="40"/>
  <c r="J12" i="37"/>
  <c r="G19" i="37"/>
  <c r="J30" i="37"/>
  <c r="G30" i="37"/>
  <c r="J11" i="42"/>
  <c r="D50" i="44"/>
  <c r="D49" i="44" s="1"/>
  <c r="D48" i="44" s="1"/>
  <c r="E50" i="44"/>
  <c r="F50" i="44"/>
  <c r="H15" i="40"/>
  <c r="D37" i="44" l="1"/>
  <c r="C37" i="44" s="1"/>
  <c r="C39" i="44"/>
  <c r="I9" i="42"/>
  <c r="I12" i="42" s="1"/>
  <c r="E13" i="46"/>
  <c r="F53" i="29"/>
  <c r="G53" i="29"/>
  <c r="H53" i="29"/>
  <c r="I53" i="29"/>
  <c r="J53" i="29"/>
  <c r="K53" i="29"/>
  <c r="L53" i="29"/>
  <c r="M53" i="29"/>
  <c r="N53" i="29"/>
  <c r="O53" i="29"/>
  <c r="K46" i="29"/>
  <c r="K45" i="29" s="1"/>
  <c r="K44" i="29" s="1"/>
  <c r="J46" i="29"/>
  <c r="E46" i="29"/>
  <c r="E45" i="29" s="1"/>
  <c r="E44" i="29" s="1"/>
  <c r="O45" i="29"/>
  <c r="O44" i="29" s="1"/>
  <c r="N45" i="29"/>
  <c r="M45" i="29"/>
  <c r="L45" i="29"/>
  <c r="J45" i="29"/>
  <c r="J44" i="29" s="1"/>
  <c r="I45" i="29"/>
  <c r="I44" i="29" s="1"/>
  <c r="H45" i="29"/>
  <c r="H44" i="29" s="1"/>
  <c r="G45" i="29"/>
  <c r="G44" i="29" s="1"/>
  <c r="F45" i="29"/>
  <c r="F44" i="29" s="1"/>
  <c r="N44" i="29"/>
  <c r="M44" i="29"/>
  <c r="L44" i="29"/>
  <c r="M22" i="37"/>
  <c r="L22" i="37"/>
  <c r="K22" i="37"/>
  <c r="G22" i="37"/>
  <c r="P46" i="29" l="1"/>
  <c r="P45" i="29" s="1"/>
  <c r="P44" i="29" s="1"/>
  <c r="C32" i="44" l="1"/>
  <c r="C30" i="44"/>
  <c r="C27" i="44"/>
  <c r="J31" i="29"/>
  <c r="P31" i="29" s="1"/>
  <c r="E55" i="29"/>
  <c r="P55" i="29" s="1"/>
  <c r="E54" i="29"/>
  <c r="N52" i="29"/>
  <c r="N51" i="29" s="1"/>
  <c r="M52" i="29"/>
  <c r="M51" i="29" s="1"/>
  <c r="L52" i="29"/>
  <c r="L51" i="29" s="1"/>
  <c r="K52" i="29"/>
  <c r="K51" i="29" s="1"/>
  <c r="J52" i="29"/>
  <c r="J51" i="29" s="1"/>
  <c r="I52" i="29"/>
  <c r="I51" i="29" s="1"/>
  <c r="H52" i="29"/>
  <c r="H51" i="29" s="1"/>
  <c r="F52" i="29"/>
  <c r="F51" i="29" s="1"/>
  <c r="O52" i="29"/>
  <c r="O51" i="29" s="1"/>
  <c r="G52" i="29"/>
  <c r="G51" i="29" s="1"/>
  <c r="P54" i="29" l="1"/>
  <c r="E53" i="29"/>
  <c r="E52" i="29" s="1"/>
  <c r="E51" i="29" s="1"/>
  <c r="P53" i="29" l="1"/>
  <c r="P52" i="29" s="1"/>
  <c r="P51" i="29" s="1"/>
  <c r="N14" i="46"/>
  <c r="L14" i="46"/>
  <c r="P14" i="46" s="1"/>
  <c r="N13" i="46"/>
  <c r="M13" i="46"/>
  <c r="P13" i="46" s="1"/>
  <c r="P12" i="46" s="1"/>
  <c r="L13" i="46"/>
  <c r="H13" i="46"/>
  <c r="H12" i="46" s="1"/>
  <c r="H15" i="46" s="1"/>
  <c r="O12" i="46"/>
  <c r="O15" i="46" s="1"/>
  <c r="M12" i="46"/>
  <c r="M15" i="46" s="1"/>
  <c r="K12" i="46"/>
  <c r="K15" i="46" s="1"/>
  <c r="J12" i="46"/>
  <c r="J15" i="46" s="1"/>
  <c r="I12" i="46"/>
  <c r="I15" i="46" s="1"/>
  <c r="G12" i="46"/>
  <c r="G15" i="46" s="1"/>
  <c r="F12" i="46"/>
  <c r="F15" i="46" s="1"/>
  <c r="E12" i="46"/>
  <c r="E15" i="46" s="1"/>
  <c r="O11" i="46"/>
  <c r="M11" i="46"/>
  <c r="K11" i="46"/>
  <c r="J11" i="46"/>
  <c r="I11" i="46"/>
  <c r="E11" i="46"/>
  <c r="G11" i="46" l="1"/>
  <c r="L12" i="46"/>
  <c r="N12" i="46"/>
  <c r="N15" i="46" s="1"/>
  <c r="F11" i="46"/>
  <c r="H11" i="46"/>
  <c r="P15" i="46"/>
  <c r="P11" i="46"/>
  <c r="N11" i="46" l="1"/>
  <c r="L15" i="46"/>
  <c r="L11" i="46"/>
  <c r="G25" i="37"/>
  <c r="K19" i="29"/>
  <c r="K18" i="29" s="1"/>
  <c r="J20" i="29"/>
  <c r="J17" i="29" s="1"/>
  <c r="E20" i="29"/>
  <c r="E19" i="29" s="1"/>
  <c r="E18" i="29" s="1"/>
  <c r="O19" i="29"/>
  <c r="O18" i="29" s="1"/>
  <c r="N19" i="29"/>
  <c r="N18" i="29" s="1"/>
  <c r="M19" i="29"/>
  <c r="M18" i="29" s="1"/>
  <c r="L19" i="29"/>
  <c r="L18" i="29" s="1"/>
  <c r="J19" i="29"/>
  <c r="J18" i="29" s="1"/>
  <c r="I19" i="29"/>
  <c r="I18" i="29" s="1"/>
  <c r="H19" i="29"/>
  <c r="H18" i="29" s="1"/>
  <c r="G19" i="29"/>
  <c r="G18" i="29" s="1"/>
  <c r="F19" i="29"/>
  <c r="F18" i="29" s="1"/>
  <c r="O17" i="29"/>
  <c r="N17" i="29"/>
  <c r="M17" i="29"/>
  <c r="L17" i="29"/>
  <c r="I17" i="29"/>
  <c r="H17" i="29"/>
  <c r="G17" i="29"/>
  <c r="F17" i="29"/>
  <c r="C50" i="44"/>
  <c r="C49" i="44" s="1"/>
  <c r="C48" i="44" s="1"/>
  <c r="E49" i="44"/>
  <c r="E48" i="44" s="1"/>
  <c r="F49" i="44" l="1"/>
  <c r="F48" i="44" s="1"/>
  <c r="E17" i="29"/>
  <c r="K17" i="29"/>
  <c r="P20" i="29"/>
  <c r="P19" i="29" s="1"/>
  <c r="P18" i="29" s="1"/>
  <c r="P17" i="29" l="1"/>
  <c r="D20" i="43" l="1"/>
  <c r="F20" i="43" s="1"/>
  <c r="C20" i="43"/>
  <c r="C13" i="43" s="1"/>
  <c r="C25" i="43" s="1"/>
  <c r="G19" i="43"/>
  <c r="F19" i="43"/>
  <c r="G36" i="37"/>
  <c r="G35" i="37"/>
  <c r="I32" i="37"/>
  <c r="F49" i="29"/>
  <c r="G49" i="29"/>
  <c r="H49" i="29"/>
  <c r="I49" i="29"/>
  <c r="L49" i="29"/>
  <c r="M49" i="29"/>
  <c r="N49" i="29"/>
  <c r="O49" i="29"/>
  <c r="G20" i="43" l="1"/>
  <c r="G15" i="37"/>
  <c r="G12" i="37" s="1"/>
  <c r="K50" i="29"/>
  <c r="J50" i="29"/>
  <c r="E50" i="29"/>
  <c r="E49" i="29" s="1"/>
  <c r="O48" i="29"/>
  <c r="O47" i="29" s="1"/>
  <c r="N48" i="29"/>
  <c r="N47" i="29" s="1"/>
  <c r="M48" i="29"/>
  <c r="M47" i="29" s="1"/>
  <c r="L48" i="29"/>
  <c r="L47" i="29" s="1"/>
  <c r="I48" i="29"/>
  <c r="I47" i="29" s="1"/>
  <c r="H48" i="29"/>
  <c r="H47" i="29" s="1"/>
  <c r="G48" i="29"/>
  <c r="G47" i="29" s="1"/>
  <c r="F48" i="29"/>
  <c r="F47" i="29" s="1"/>
  <c r="J33" i="37"/>
  <c r="J32" i="37" s="1"/>
  <c r="G33" i="37"/>
  <c r="G32" i="37" s="1"/>
  <c r="M32" i="37"/>
  <c r="L32" i="37"/>
  <c r="K32" i="37"/>
  <c r="H31" i="37"/>
  <c r="J31" i="37"/>
  <c r="I31" i="37"/>
  <c r="K49" i="29" l="1"/>
  <c r="K48" i="29" s="1"/>
  <c r="K47" i="29" s="1"/>
  <c r="J49" i="29"/>
  <c r="J48" i="29" s="1"/>
  <c r="J47" i="29" s="1"/>
  <c r="P50" i="29"/>
  <c r="P49" i="29" s="1"/>
  <c r="E48" i="29"/>
  <c r="E47" i="29" s="1"/>
  <c r="G31" i="37"/>
  <c r="P48" i="29" l="1"/>
  <c r="P47" i="29" s="1"/>
  <c r="G9" i="42" l="1"/>
  <c r="H9" i="42" l="1"/>
  <c r="H12" i="42" s="1"/>
  <c r="C22" i="44" l="1"/>
  <c r="E25" i="44"/>
  <c r="F25" i="44"/>
  <c r="E10" i="44"/>
  <c r="E47" i="44" s="1"/>
  <c r="E52" i="44" s="1"/>
  <c r="F10" i="44"/>
  <c r="F47" i="44" s="1"/>
  <c r="F52" i="44" s="1"/>
  <c r="C34" i="44"/>
  <c r="C33" i="44"/>
  <c r="C26" i="44"/>
  <c r="C24" i="44"/>
  <c r="D23" i="44"/>
  <c r="C23" i="44" s="1"/>
  <c r="D21" i="44"/>
  <c r="C14" i="44"/>
  <c r="C13" i="44"/>
  <c r="C12" i="44"/>
  <c r="H44" i="40"/>
  <c r="H37" i="40"/>
  <c r="H46" i="40" s="1"/>
  <c r="H45" i="40" l="1"/>
  <c r="H47" i="40"/>
  <c r="C21" i="44"/>
  <c r="D20" i="44"/>
  <c r="C25" i="44"/>
  <c r="D11" i="44"/>
  <c r="C11" i="44" l="1"/>
  <c r="C29" i="44"/>
  <c r="C28" i="44"/>
  <c r="C20" i="44"/>
  <c r="D10" i="44" l="1"/>
  <c r="D47" i="44" s="1"/>
  <c r="C10" i="44" l="1"/>
  <c r="D52" i="44"/>
  <c r="C47" i="44"/>
  <c r="C52" i="44" s="1"/>
  <c r="K27" i="29" l="1"/>
  <c r="K28" i="29"/>
  <c r="J28" i="29"/>
  <c r="E28" i="29"/>
  <c r="K32" i="29"/>
  <c r="J32" i="29"/>
  <c r="E32" i="29"/>
  <c r="H18" i="40"/>
  <c r="H21" i="40" s="1"/>
  <c r="P28" i="29" l="1"/>
  <c r="P32" i="29"/>
  <c r="E23" i="29"/>
  <c r="K23" i="29"/>
  <c r="J27" i="29"/>
  <c r="J23" i="29" l="1"/>
  <c r="P27" i="29"/>
  <c r="P23" i="29" s="1"/>
  <c r="H29" i="37" l="1"/>
  <c r="H28" i="37" l="1"/>
  <c r="I29" i="37"/>
  <c r="I28" i="37" s="1"/>
  <c r="J29" i="37"/>
  <c r="J28" i="37" s="1"/>
  <c r="M29" i="37"/>
  <c r="L29" i="37"/>
  <c r="K29" i="37"/>
  <c r="G29" i="37" l="1"/>
  <c r="G28" i="37" s="1"/>
  <c r="H19" i="40" l="1"/>
  <c r="M42" i="37" l="1"/>
  <c r="L42" i="37"/>
  <c r="K42" i="37"/>
  <c r="G11" i="37"/>
  <c r="M12" i="37"/>
  <c r="L12" i="37"/>
  <c r="K12" i="37"/>
  <c r="J11" i="37"/>
  <c r="J42" i="37" s="1"/>
  <c r="H11" i="37"/>
  <c r="H42" i="37" s="1"/>
  <c r="I11" i="37"/>
  <c r="I42" i="37" s="1"/>
  <c r="G42" i="37" l="1"/>
  <c r="G37" i="37"/>
  <c r="C13" i="31"/>
  <c r="D13" i="31" l="1"/>
  <c r="P33" i="29" l="1"/>
  <c r="C19" i="31"/>
  <c r="D19" i="31"/>
  <c r="P22" i="29" l="1"/>
  <c r="P21" i="29" s="1"/>
  <c r="E13" i="31"/>
  <c r="P16" i="29" l="1"/>
  <c r="P56" i="29" s="1"/>
  <c r="E19" i="31"/>
  <c r="F14" i="31"/>
  <c r="F13" i="31" s="1"/>
  <c r="D18" i="31"/>
  <c r="D17" i="31" s="1"/>
  <c r="D20" i="31" s="1"/>
  <c r="D12" i="31"/>
  <c r="D15" i="31" s="1"/>
  <c r="F19" i="31" l="1"/>
  <c r="F18" i="31" l="1"/>
  <c r="F17" i="31" s="1"/>
  <c r="F20" i="31" s="1"/>
  <c r="F12" i="31"/>
  <c r="F15" i="31" s="1"/>
  <c r="E12" i="31" l="1"/>
  <c r="E15" i="31" s="1"/>
  <c r="E18" i="31" l="1"/>
  <c r="E17" i="31" s="1"/>
  <c r="E20" i="31" s="1"/>
  <c r="C18" i="31"/>
  <c r="C17" i="31" s="1"/>
  <c r="C20" i="31" s="1"/>
  <c r="C12" i="31"/>
  <c r="C15" i="31" s="1"/>
  <c r="E33" i="29" l="1"/>
  <c r="H33" i="29"/>
  <c r="N33" i="29"/>
  <c r="F33" i="29"/>
  <c r="L33" i="29"/>
  <c r="J33" i="29"/>
  <c r="O33" i="29"/>
  <c r="G33" i="29"/>
  <c r="I33" i="29"/>
  <c r="K33" i="29"/>
  <c r="M33" i="29"/>
  <c r="K22" i="29" l="1"/>
  <c r="M22" i="29"/>
  <c r="M21" i="29" s="1"/>
  <c r="I22" i="29"/>
  <c r="I21" i="29" s="1"/>
  <c r="O22" i="29"/>
  <c r="L22" i="29"/>
  <c r="N22" i="29"/>
  <c r="E22" i="29"/>
  <c r="G22" i="29"/>
  <c r="G21" i="29" s="1"/>
  <c r="J22" i="29"/>
  <c r="J21" i="29" s="1"/>
  <c r="F22" i="29"/>
  <c r="F21" i="29" s="1"/>
  <c r="H22" i="29"/>
  <c r="H21" i="29" s="1"/>
  <c r="E21" i="29" l="1"/>
  <c r="E16" i="29" s="1"/>
  <c r="E56" i="29" s="1"/>
  <c r="L21" i="29"/>
  <c r="L16" i="29" s="1"/>
  <c r="L56" i="29" s="1"/>
  <c r="N21" i="29"/>
  <c r="N16" i="29" s="1"/>
  <c r="N56" i="29" s="1"/>
  <c r="J16" i="29"/>
  <c r="J56" i="29" s="1"/>
  <c r="O21" i="29"/>
  <c r="O16" i="29" s="1"/>
  <c r="O56" i="29" s="1"/>
  <c r="K21" i="29"/>
  <c r="K16" i="29" s="1"/>
  <c r="K56" i="29" s="1"/>
  <c r="I16" i="29"/>
  <c r="I56" i="29" s="1"/>
  <c r="H16" i="29"/>
  <c r="H56" i="29" s="1"/>
  <c r="G16" i="29"/>
  <c r="G56" i="29" s="1"/>
  <c r="M16" i="29"/>
  <c r="M56" i="29" s="1"/>
  <c r="F16" i="29"/>
  <c r="F56" i="29" s="1"/>
  <c r="D14" i="43"/>
  <c r="D13" i="43" s="1"/>
  <c r="D25" i="43" s="1"/>
  <c r="G25" i="43" s="1"/>
  <c r="E16" i="43"/>
  <c r="E14" i="43" s="1"/>
  <c r="E13" i="43" s="1"/>
  <c r="E25" i="43" s="1"/>
  <c r="F14" i="43"/>
  <c r="F13" i="43" s="1"/>
  <c r="F25" i="43" s="1"/>
  <c r="G16" i="43"/>
  <c r="G14" i="43" s="1"/>
  <c r="G24" i="43"/>
  <c r="G23" i="43" s="1"/>
  <c r="E23" i="43"/>
  <c r="G13" i="43" l="1"/>
</calcChain>
</file>

<file path=xl/sharedStrings.xml><?xml version="1.0" encoding="utf-8"?>
<sst xmlns="http://schemas.openxmlformats.org/spreadsheetml/2006/main" count="953" uniqueCount="495">
  <si>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</si>
  <si>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</si>
  <si>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</si>
  <si>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</si>
  <si>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</si>
  <si>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</si>
  <si>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</si>
  <si>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</si>
  <si>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комунальні послуги та енергоносії</t>
  </si>
  <si>
    <t>видатки розвитку</t>
  </si>
  <si>
    <t>Спеціальний фонд</t>
  </si>
  <si>
    <t>у тому числі бюджет розвитку</t>
  </si>
  <si>
    <t>Разом</t>
  </si>
  <si>
    <t>0100000</t>
  </si>
  <si>
    <t>Перечинська міська рада</t>
  </si>
  <si>
    <t>0110000</t>
  </si>
  <si>
    <t>0110150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</si>
  <si>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</si>
  <si>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</si>
  <si>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</si>
  <si>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0180</t>
  </si>
  <si>
    <t>0113242</t>
  </si>
  <si>
    <t>1090</t>
  </si>
  <si>
    <t>3242</t>
  </si>
  <si>
    <t>Інші заходи у сфері соціального захисту і соціального забезпечення</t>
  </si>
  <si>
    <t>0620</t>
  </si>
  <si>
    <t>0116030</t>
  </si>
  <si>
    <t>6030</t>
  </si>
  <si>
    <t>Організація благоустрою населених пунктів</t>
  </si>
  <si>
    <t>0380</t>
  </si>
  <si>
    <t>0600000</t>
  </si>
  <si>
    <t>Відділ освіти, культури, сім'ї, молоді та спорту Перечинської міської ради</t>
  </si>
  <si>
    <t>0610000</t>
  </si>
  <si>
    <t>0160</t>
  </si>
  <si>
    <t>Керівництво і управління у відповідній сфері у містах (місті Києві), селищах, селах, територіальних громадах</t>
  </si>
  <si>
    <t>0611021</t>
  </si>
  <si>
    <t>0921</t>
  </si>
  <si>
    <t>1021</t>
  </si>
  <si>
    <t>Надання загальної середньої освіти закладами загальної середньої освіти за рахунок коштів місцевого бюджету</t>
  </si>
  <si>
    <t>0614060</t>
  </si>
  <si>
    <t>0828</t>
  </si>
  <si>
    <t>4060</t>
  </si>
  <si>
    <t>Забезпечення діяльності палаців i будинків культури, клубів, центрів дозвілля та iнших клубних закладів</t>
  </si>
  <si>
    <t>0700000</t>
  </si>
  <si>
    <t>Відділ охорони здоров`я, соціального захисту населення Перечинської міської ради</t>
  </si>
  <si>
    <t>0710000</t>
  </si>
  <si>
    <t>0712152</t>
  </si>
  <si>
    <t>0763</t>
  </si>
  <si>
    <t>2152</t>
  </si>
  <si>
    <t>Інші програми та заходи у сфері охорони здоров`я</t>
  </si>
  <si>
    <t>3700000</t>
  </si>
  <si>
    <t>Фінансовий відділ Перечинської міської ради</t>
  </si>
  <si>
    <t>3710000</t>
  </si>
  <si>
    <t>X</t>
  </si>
  <si>
    <t>УСЬОГО</t>
  </si>
  <si>
    <t>0750500000</t>
  </si>
  <si>
    <t>(код бюджету)</t>
  </si>
  <si>
    <t>Усього</t>
  </si>
  <si>
    <t>Х</t>
  </si>
  <si>
    <t>0118240</t>
  </si>
  <si>
    <t>8240</t>
  </si>
  <si>
    <t>Заходи та роботи з територіальної оборони</t>
  </si>
  <si>
    <t>(грн)</t>
  </si>
  <si>
    <t>Код</t>
  </si>
  <si>
    <t xml:space="preserve"> Секретар міської ради                                                              Галина ГАЄВСЬКА             </t>
  </si>
  <si>
    <t xml:space="preserve">          Секретар міської ради                                                    Галина ГАЄВСЬКА             </t>
  </si>
  <si>
    <t>у тому числі              бюджет          розвитку</t>
  </si>
  <si>
    <t>видатки                  розвитку</t>
  </si>
  <si>
    <t>оплата          праці</t>
  </si>
  <si>
    <t>Найменування згідно з Класифікацією                         фінансування бюджету</t>
  </si>
  <si>
    <t>Загальний                  фонд</t>
  </si>
  <si>
    <t>Фінансування за типом кредитора</t>
  </si>
  <si>
    <t>Внутрішнє фінансування</t>
  </si>
  <si>
    <t xml:space="preserve">Фінансування за рахунок зміни залишків коштів бюджетів </t>
  </si>
  <si>
    <t>208400</t>
  </si>
  <si>
    <t>Кошти, що передаються із загального фонду бюджету до бюджету розвитку (спеціального фонду)</t>
  </si>
  <si>
    <t>Загальне фінансування</t>
  </si>
  <si>
    <t>Фінансування за типом боргового зобов'язання</t>
  </si>
  <si>
    <t>600000</t>
  </si>
  <si>
    <t>Фінансування за активними операціями </t>
  </si>
  <si>
    <t>602000</t>
  </si>
  <si>
    <t>Зміни обсягу бюджетних коштів</t>
  </si>
  <si>
    <t>602400</t>
  </si>
  <si>
    <t xml:space="preserve">Зміни до фінансування бюджету міської територіальної громади на 2025 рік </t>
  </si>
  <si>
    <t>1040</t>
  </si>
  <si>
    <t>0119800</t>
  </si>
  <si>
    <t>9800</t>
  </si>
  <si>
    <t>Субвенція з місцевого бюджету державному бюджету на виконання програм соціально-економічного розвитку регіонів</t>
  </si>
  <si>
    <t>0713123</t>
  </si>
  <si>
    <t>Заходи державної політики з питань сім'ї</t>
  </si>
  <si>
    <t>3719770</t>
  </si>
  <si>
    <t>9770</t>
  </si>
  <si>
    <t xml:space="preserve">Інші субвенції з місцевого бюджету   </t>
  </si>
  <si>
    <t>оплата                      праці</t>
  </si>
  <si>
    <t>0114082</t>
  </si>
  <si>
    <t>4082</t>
  </si>
  <si>
    <t>0829</t>
  </si>
  <si>
    <t>Інші заходи в галузі культури і мистецтва</t>
  </si>
  <si>
    <t>0117130</t>
  </si>
  <si>
    <t>7130</t>
  </si>
  <si>
    <t>0421</t>
  </si>
  <si>
    <t>Здійснення заходів із землеустрою</t>
  </si>
  <si>
    <t>0117350</t>
  </si>
  <si>
    <t>7350</t>
  </si>
  <si>
    <t>0443</t>
  </si>
  <si>
    <t>Розроблення схем планування та забудови територій (містобудівної документації)</t>
  </si>
  <si>
    <t>0490</t>
  </si>
  <si>
    <t>0712111</t>
  </si>
  <si>
    <t>2111</t>
  </si>
  <si>
    <t>0726</t>
  </si>
  <si>
    <t>Первинна медична допомога населенню, що надається центрами первинної медичної (медико-санітарної) допомоги</t>
  </si>
  <si>
    <t>3710160</t>
  </si>
  <si>
    <t>Зміни до розподілу витрат бюджету Перечинської міської територіальної громади на реалізацію місцевих/регіональних програм у 2025 році</t>
  </si>
  <si>
    <t xml:space="preserve">      (грн)</t>
  </si>
  <si>
    <t>Код програмної класифікації видатків та кредитування місцевого бюджету</t>
  </si>
  <si>
    <t>Код  ТПКВКМБ</t>
  </si>
  <si>
    <t>Код ФКВМБ</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</si>
  <si>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</si>
  <si>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місцевої/регіональної програми</t>
  </si>
  <si>
    <t>Дата і номер документа, яким затверджено місцеву/ регіональну програму</t>
  </si>
  <si>
    <t>Загальний             фонд</t>
  </si>
  <si>
    <t xml:space="preserve">Спеціальний фонд </t>
  </si>
  <si>
    <t>у тому числі бюджет               розвитку</t>
  </si>
  <si>
    <t>3</t>
  </si>
  <si>
    <t xml:space="preserve">                        Секретар міської ради                                                              Галина ГАЄВСЬКА             </t>
  </si>
  <si>
    <t>Рішення від 17.12.2020 №61 (зі змінами)</t>
  </si>
  <si>
    <t>Найменування згідно
 з Класифікацією доходів бюджету</t>
  </si>
  <si>
    <t>Загальний               фонд</t>
  </si>
  <si>
    <t>Разом доходів</t>
  </si>
  <si>
    <t>Зміни до обсягу доходів бюджету міської територіальної громади на 2025 рік</t>
  </si>
  <si>
    <t xml:space="preserve">І. У межах змін обсягу доходів - всього, у тому числі </t>
  </si>
  <si>
    <t>I. Показники міжбюджетних трансфертів з інших бюджетів</t>
  </si>
  <si>
    <t>Код Класифікації доходу бюджету / Код бюджету</t>
  </si>
  <si>
    <t>Найменування трансферту / Найменування бюджету - надавача міжбюджетного трансферту</t>
  </si>
  <si>
    <t>I. Трансферти до загального фонду бюджету</t>
  </si>
  <si>
    <t>II. Трансферти до спеціального фонду бюджету</t>
  </si>
  <si>
    <t>УСЬОГО за розділами I, II, у тому числі:</t>
  </si>
  <si>
    <t>загальний фонд</t>
  </si>
  <si>
    <t>спеціальний фонд</t>
  </si>
  <si>
    <t>II. Показники міжбюджетних трансфертів іншим бюджетам</t>
  </si>
  <si>
    <t>Код програмної класифікації видатків та кредитування місцевого                 бюджету</t>
  </si>
  <si>
    <t>I. Трансферти із загального фонду бюджету</t>
  </si>
  <si>
    <t>II. Трансферти із спеціального фонду бюджету</t>
  </si>
  <si>
    <t xml:space="preserve">
Зміни до міжбюджетних трансфертів на 2025 рік
</t>
  </si>
  <si>
    <t>Код           ТПКВК           МБ</t>
  </si>
  <si>
    <t>КФКВК МБ</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</si>
  <si>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</si>
  <si>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</si>
  <si>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</si>
  <si>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</si>
  <si>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 xml:space="preserve">Зміни до обсягів капітальних вкладень бюджету у розрізі інвестиційних проектів у 2025 році       </t>
  </si>
  <si>
    <t>II.  У межах загального обсягу видатків</t>
  </si>
  <si>
    <t>Обсяг капітальних вкладень місцевого бюджету у 2025 році, гривень</t>
  </si>
  <si>
    <t>Очікуваний рівень готовності проекту на кінець 2025 року, %</t>
  </si>
  <si>
    <t>Рішення від 05.10.2022 №176 (зі змінами)</t>
  </si>
  <si>
    <t>Програма соціально-економічного розвитку Перечинської міської територіальної громади на 2021-2025 роки</t>
  </si>
  <si>
    <t>1.2.</t>
  </si>
  <si>
    <t>Перечинська міська рада - головний розпорядник коштів</t>
  </si>
  <si>
    <t>2</t>
  </si>
  <si>
    <t>видатки            розвитку</t>
  </si>
  <si>
    <t xml:space="preserve">видатки споживання </t>
  </si>
  <si>
    <t>у тому числі</t>
  </si>
  <si>
    <t>Загальний                фонд</t>
  </si>
  <si>
    <t xml:space="preserve">Найменування головного розпорядника коштів місцевого бюджету /                                                                             Найменування одержувача субенції                            </t>
  </si>
  <si>
    <t>№               з/п</t>
  </si>
  <si>
    <t xml:space="preserve"> (код бюджету)</t>
  </si>
  <si>
    <t>Зміни до розподілу субвенції з бюджету міської територіальної громади  державному бюджету на виконання програм                                                                                                            соціально-економічного розвитку регіонів (КПКВК 9800) на 2025 рік</t>
  </si>
  <si>
    <t xml:space="preserve">Територіальне управління БЕБ у Закарпатській області - одержувач коштів </t>
  </si>
  <si>
    <t>Програма підвищення ефективності діяльності Територіального управління БЕБ Закарпатської області  на 2025-2026 роки</t>
  </si>
  <si>
    <t>Програма забезпечення розроблення (оновлення) містобудівної документації на території Перечинської міської територіальної громади на 2024-2026 роки</t>
  </si>
  <si>
    <t>Державний бюджет</t>
  </si>
  <si>
    <t>10000000</t>
  </si>
  <si>
    <t>Податкові надходження</t>
  </si>
  <si>
    <t>11000000</t>
  </si>
  <si>
    <t>Податки на доходи, податки на прибуток, податки на збільшення ринкової вартості</t>
  </si>
  <si>
    <t>11010000</t>
  </si>
  <si>
    <t>Податок та збір на доходи фізичних осіб</t>
  </si>
  <si>
    <t>11010100</t>
  </si>
  <si>
    <t>Податок на доходи фізичних осіб, що сплачується податковими агентами, із доходів платника податку у вигляді заробітної плати</t>
  </si>
  <si>
    <t>11010400</t>
  </si>
  <si>
    <t>Податок на доходи фізичних осіб, що сплачується податковими агентами, із доходів платника податку інших ніж заробітна плата</t>
  </si>
  <si>
    <t>14000000</t>
  </si>
  <si>
    <t>Внутрішні податки на товари та послуги</t>
  </si>
  <si>
    <t>14020000</t>
  </si>
  <si>
    <t>Акцизний податок з вироблених в Україні підакцизних товарів (продукції)</t>
  </si>
  <si>
    <t>14021900</t>
  </si>
  <si>
    <t>Пальне</t>
  </si>
  <si>
    <t>14030000</t>
  </si>
  <si>
    <t>Акцизний податок з ввезених на митну територію України підакцизних товарів (продукції)</t>
  </si>
  <si>
    <t>14031900</t>
  </si>
  <si>
    <t>14040000</t>
  </si>
  <si>
    <t>Акцизний податок з реалізації суб`єктами господарювання роздрібної торгівлі підакцизних товарів</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</si>
  <si>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</si>
  <si>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t>
  </si>
  <si>
    <t>18000000</t>
  </si>
  <si>
    <t>Місцеві податки та збори, що сплачуються (перераховуються) згідно з Податковим кодексом України</t>
  </si>
  <si>
    <t>18010000</t>
  </si>
  <si>
    <t>Податок на майно</t>
  </si>
  <si>
    <t>18011100</t>
  </si>
  <si>
    <t>Транспортний податок з юридичних осіб</t>
  </si>
  <si>
    <t>18010600</t>
  </si>
  <si>
    <t>Орендна плата з юридичних осіб</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</si>
  <si>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</si>
  <si>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</si>
  <si>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3123</t>
  </si>
  <si>
    <t>Заходи державної політики з питань сім`ї</t>
  </si>
  <si>
    <t>Програма запобігання та протидії домашньому насильству Перечинської міської територіальної громади на 2023–2025 роки</t>
  </si>
  <si>
    <t>Рішення від 16.03.2023 №712 (зі змінами)</t>
  </si>
  <si>
    <t>Програма благоустрою Перечинської міської територіальної громади на 2021-2025 роки</t>
  </si>
  <si>
    <t>1.1.</t>
  </si>
  <si>
    <t>Зміни до розподілу видатків бюджету міської територіальної громади за головними розпорядниками коштів, в розрізі джерел коштів:</t>
  </si>
  <si>
    <t>Програма поховання окремих категорій громадян на території Перечинської міської територіальної громади на 2023-2025 роки</t>
  </si>
  <si>
    <t>Рішення від 14.09.2023 №842 (зі змінами)</t>
  </si>
  <si>
    <t>0713242</t>
  </si>
  <si>
    <t>Програма безоплатного та пільгового відпуску лікарських засобів у разі амбулаторного лікування окремих груп населення та за певними категоріями захворювань у Перечинській міській територіальній громаді на 2021-2025 роки</t>
  </si>
  <si>
    <t>Рішення від 20.03.2025 №1285</t>
  </si>
  <si>
    <t>1.3.</t>
  </si>
  <si>
    <t>1.4.</t>
  </si>
  <si>
    <t>40000000</t>
  </si>
  <si>
    <t>Офіційні трансферти  </t>
  </si>
  <si>
    <t>41000000</t>
  </si>
  <si>
    <t>Від органів державного управління  </t>
  </si>
  <si>
    <t>41030000</t>
  </si>
  <si>
    <t>Субвенції з державного бюджету місцевим бюджетам</t>
  </si>
  <si>
    <t>9900000000</t>
  </si>
  <si>
    <t xml:space="preserve">                                                                                                                                                                                                                                                                          </t>
  </si>
  <si>
    <t>Код ТПКВКМБ</t>
  </si>
  <si>
    <t>Надання кредитів</t>
  </si>
  <si>
    <t>Повернення кредитів</t>
  </si>
  <si>
    <t>Кредитування-усього</t>
  </si>
  <si>
    <t>разом</t>
  </si>
  <si>
    <t>0118831</t>
  </si>
  <si>
    <t>8831</t>
  </si>
  <si>
    <t>1060</t>
  </si>
  <si>
    <t>Надання довгострокових кредитів індивідуальним забудовникам житла на селі</t>
  </si>
  <si>
    <t>0118832</t>
  </si>
  <si>
    <t>8832</t>
  </si>
  <si>
    <t>Повернення довгострокових кредитів, наданих індивідуальним забудовникам житла на селі</t>
  </si>
  <si>
    <t xml:space="preserve">Всього </t>
  </si>
  <si>
    <t>Секретар міської ради</t>
  </si>
  <si>
    <t>Галина ГАЄВСЬКА</t>
  </si>
  <si>
    <t>(у межах змін обсягу доходів, загального обсягу видатків, розподілу повернення та надання кредитів в межах загального обсягу)</t>
  </si>
  <si>
    <t>IІI. Зміни до розподілу повернення та надання кредитів в межах загального обсягу</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</si>
  <si>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</si>
  <si>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Податок на нерухоме майно, відмінне від земельної ділянки, сплачений юридичними особами, які є власниками об`єктів житлової нерухомості</t>
  </si>
  <si>
    <t>Земельний податок з юридичних осіб</t>
  </si>
  <si>
    <t>Цільова програма "Власний дім" на 2021-2025 роки</t>
  </si>
  <si>
    <t>Кредитування бюджету міської територіальної громади в 2025 році (зі змінами)</t>
  </si>
  <si>
    <t>I.I За рахунок субвенції з державного бюджету місцевим на реалізацію проектів в рамках Програми відновлення Ураїни III</t>
  </si>
  <si>
    <t>I.II За рахунок перевиконнання дохідної частини бюджету МТГ</t>
  </si>
  <si>
    <t>Реалізація проектів у рамках Програми відновлення України III</t>
  </si>
  <si>
    <t>0117367</t>
  </si>
  <si>
    <t>Субвенція з державного бюджету місцевим на реалізацію проектів в рамках Програми відновлення Ураїни III</t>
  </si>
  <si>
    <t>Реконструкція очисної споруди м.Перечин, Закарпатської області</t>
  </si>
  <si>
    <t>2025-2026</t>
  </si>
  <si>
    <t>41038800</t>
  </si>
  <si>
    <t>Обласний бюджет Закарпатської області</t>
  </si>
  <si>
    <t>0710000000</t>
  </si>
  <si>
    <t>20000000</t>
  </si>
  <si>
    <t>Неподаткові надходження</t>
  </si>
  <si>
    <t>21000000</t>
  </si>
  <si>
    <t>Доходи від власності та підприємницької діяльності</t>
  </si>
  <si>
    <t>21081100</t>
  </si>
  <si>
    <t>Адміністративні штрафи та інші санкції</t>
  </si>
  <si>
    <t>21081500</t>
  </si>
  <si>
    <t>21080000</t>
  </si>
  <si>
    <t>Інші надходження</t>
  </si>
  <si>
    <t>22010000</t>
  </si>
  <si>
    <t>Плата за надання адміністративних послуг</t>
  </si>
  <si>
    <t>22012600</t>
  </si>
  <si>
    <t>Адміністративний збір за державну реєстрацію речових прав на нерухоме майно та їх обтяжень</t>
  </si>
  <si>
    <t>11011300</t>
  </si>
  <si>
    <t>Податок на доходи фізичних осіб у вигляді мінімального податкового зобов`язання, що підлягає сплаті фізичними особами</t>
  </si>
  <si>
    <t>21010000</t>
  </si>
  <si>
    <t>Частина чистого прибутку (доходу) державних або комунальних унітарних підприємств та їх об`єднань, що вилучається до відповідного бюджету, та дивіденди (дохід), нараховані на акції (частки) господарських товариств, у статутних капіталах яких є державна аб</t>
  </si>
  <si>
    <t>21010300</t>
  </si>
  <si>
    <t>Частина чистого прибутку (доходу) комунальних унітарних підприємств та їх об`єднань, що вилучається до відповідного місцевого бюджету</t>
  </si>
  <si>
    <t>13000000</t>
  </si>
  <si>
    <t>Рентна плата та плата за використання інших природних ресурсів</t>
  </si>
  <si>
    <t>13010000</t>
  </si>
  <si>
    <t>Рентна плата за спеціальне використання лісових ресурсів</t>
  </si>
  <si>
    <t>13010100</t>
  </si>
  <si>
    <t>Рентна плата за спеціальне використання лісових ресурсів в частині деревини, заготовленої в порядку рубок головного користування</t>
  </si>
  <si>
    <t>13010200</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</si>
  <si>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</si>
  <si>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18050000</t>
  </si>
  <si>
    <t>Єдиний податок</t>
  </si>
  <si>
    <t>18050400</t>
  </si>
  <si>
    <t>Єдиний податок з фізичних осіб</t>
  </si>
  <si>
    <t>Інші субвенції з місцевого бюджету (Співфінансування проектних робіт з внесення змін до Схеми планування території Закарпатської області із проведенням її експертизи)</t>
  </si>
  <si>
    <t>Програма підтримки Територіального управління Державного бюро розслідувань, розташованого у місті Львові на 2025-2026 роки</t>
  </si>
  <si>
    <t>ТУ ДБР у м. Львові - одержувач коштів</t>
  </si>
  <si>
    <t>Програма поводження з безпритульними тваринами на теритірії Перечинської міської територіальної громади на 2021-2025 роки</t>
  </si>
  <si>
    <t>Програма розвитку земельних відносин та охорони земель у Перечинській міській територіальній громаді на 2021-2025 роки</t>
  </si>
  <si>
    <t>Програма заходів національного спротиву Перечинської міської територіальної громади на 2022-2025 роки</t>
  </si>
  <si>
    <t>Рішення від 12.07.2022 №560 (зі змінами)</t>
  </si>
  <si>
    <t>Програма програми підтримки Територіального управління Державного бюро розслідувань, розташованого у місті Львові на 2025-2026 роки</t>
  </si>
  <si>
    <t>Рішення від 15.05.2025 №1312</t>
  </si>
  <si>
    <t>Програма стимулів та розвитку надання первинної медико-санітарної допомоги населенню Перечинської територіальної громади та відновлення матеріально-технічної бази Комунального некомерційного підприємства «Перечинський центр первинної медико-санітарної допомоги» Перечинської міської ради на 2021 – 2025 роки</t>
  </si>
  <si>
    <t>Рішення від 06.07.2021 №249 (зі змінами)</t>
  </si>
  <si>
    <t xml:space="preserve">Програма підтримки здобуття професійної (професійно-технічної) освіти
з професії «Оператор верстатів з програмним керування» відповідно до  регіонального замовлення КЗ «Перечинський професійний ліцей» ЗОР, що розташований та діє на території Перечинської міської територіальної громади, на 2025 рік
</t>
  </si>
  <si>
    <t>Рішення від 10.10.2024 №1137 (зі змінами)</t>
  </si>
  <si>
    <t>Програма "Пліч-о-пліч: згуртовані громади" на 2024-2026 роки</t>
  </si>
  <si>
    <t>Рішення від 05.12.2024 №1221 (зі змінами)</t>
  </si>
  <si>
    <t>0619770</t>
  </si>
  <si>
    <t>Програма розвитку культурно-масової роботи в Перечинській міській територіальній громаді на 2021-2025 роки</t>
  </si>
  <si>
    <t>Програма національно-патріотичного виховання в Перечинській міській територіальній громаді на 2021-2025 роки</t>
  </si>
  <si>
    <t>'Рішення від 28.10.2021 №363 (зі змінами)</t>
  </si>
  <si>
    <t>0117520</t>
  </si>
  <si>
    <t>7520</t>
  </si>
  <si>
    <t>Реалізація Національної програми інформатизації</t>
  </si>
  <si>
    <t>0460</t>
  </si>
  <si>
    <t>1.5.</t>
  </si>
  <si>
    <t>0552400000</t>
  </si>
  <si>
    <t>Бюджет Краматорської міської територіальної громади</t>
  </si>
  <si>
    <t>Інші субвенції з місцевого бюджету (Придбання легкового автомобіля)</t>
  </si>
  <si>
    <t>Бюджет Білозерської міської територіальної громади</t>
  </si>
  <si>
    <t>Програма підтримки управління стратегічних розслідувань в Закарпатській області Департаменту стратегічних розслідувань Національної поліції України на 2025 рік</t>
  </si>
  <si>
    <t>Державна установа «Центр обслуговування підрозділів Національної поліції України» - одержувач коштів</t>
  </si>
  <si>
    <t>Програма попередження надзвичайних ситуацій, забезпечення пожежної та техногенної безпеки на території  Перечинської міської територіальної громади на 2025-2026 роки</t>
  </si>
  <si>
    <t>2 ДПРЗ ГУ ДСНС України у Закарпатській області - одержувач коштів</t>
  </si>
  <si>
    <t>Програма інформатизації "Цифрова Перечинська громажда" Перечинської  територіальної громади на 2023-2025 роки</t>
  </si>
  <si>
    <t>Рішення від 21.08.2024 №1401</t>
  </si>
  <si>
    <t>0551500000</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</si>
  <si>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</si>
  <si>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Програма «Організація харчування дітей Перечинської міської територіальної громади у релокованому Комунальному закладі дошкільної освіти (ясла-садок) комбінованого типу №3 «Калинка» Краматорської міської ради» на 2025 рік»</t>
  </si>
  <si>
    <t>Зміни до додатку 3 рішення міської ради «Про бюджет Перечинської міської територіальної громади на 2025 рік» –                                                                                                                                                                   «Розподіл видатків бюджету міської територіальної громади на 2025 рік за головними розпорядниками коштів»</t>
  </si>
  <si>
    <t>у тому числі бюджет                розвитку</t>
  </si>
  <si>
    <t>видатки              розвитку</t>
  </si>
  <si>
    <t>оплата праці</t>
  </si>
  <si>
    <t>0110180</t>
  </si>
  <si>
    <t>0133</t>
  </si>
  <si>
    <t>Інша діяльність у сфері державного управління</t>
  </si>
  <si>
    <t>0113210</t>
  </si>
  <si>
    <t>3210</t>
  </si>
  <si>
    <t>1050</t>
  </si>
  <si>
    <t>Організація та проведення громадських робіт</t>
  </si>
  <si>
    <t>0113230</t>
  </si>
  <si>
    <t>3230</t>
  </si>
  <si>
    <t>1070</t>
  </si>
  <si>
    <t>Видатки, пов`язані з наданням підтримки внутрішньо перемішеним та/або евакуйованим особам у зв`язку із введенням воєнного стану</t>
  </si>
  <si>
    <t>0113250</t>
  </si>
  <si>
    <t>3250</t>
  </si>
  <si>
    <t>Будівництво¹ установ та закладів соціальної сфери</t>
  </si>
  <si>
    <t>0115062</t>
  </si>
  <si>
    <t>5062</t>
  </si>
  <si>
    <t>0810</t>
  </si>
  <si>
    <t>Підтримка спорту вищих досягнень та організацій, які здійснюють фізкультурно-спортивну діяльність в регіоні</t>
  </si>
  <si>
    <t>0115070</t>
  </si>
  <si>
    <t>Будівництво-1 споруд, установ та закладів фізичної культури і спорту</t>
  </si>
  <si>
    <t>0116011</t>
  </si>
  <si>
    <t>0610</t>
  </si>
  <si>
    <t>Експлуатація та технічне обслуговування житлового фонду</t>
  </si>
  <si>
    <t>0116013</t>
  </si>
  <si>
    <t>6013</t>
  </si>
  <si>
    <t>Забезпечення діяльності водопровідно-каналізаційного господарства</t>
  </si>
  <si>
    <t>0116014</t>
  </si>
  <si>
    <t>6014</t>
  </si>
  <si>
    <t>Забезпечення збору та вивезення сміття і відходів</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</si>
  <si>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</si>
  <si>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</si>
  <si>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</si>
  <si>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</si>
  <si>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</si>
  <si>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</si>
  <si>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</si>
  <si>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0117330</t>
  </si>
  <si>
    <t>Будівництво  інших об'єктів комунальної власності</t>
  </si>
  <si>
    <t>0117461</t>
  </si>
  <si>
    <t>7461</t>
  </si>
  <si>
    <t>0456</t>
  </si>
  <si>
    <t>Утримання та розвиток автомобільних доріг та дорожньої інфраструктури за рахунок коштів місцевого бюджету</t>
  </si>
  <si>
    <t>0117650</t>
  </si>
  <si>
    <t>7650</t>
  </si>
  <si>
    <t>Проведення експертної грошової оцінки земельної ділянки чи права на неї</t>
  </si>
  <si>
    <t>0117680</t>
  </si>
  <si>
    <t>7680</t>
  </si>
  <si>
    <t>Членські внески до асоціацій органів місцевого самоврядування</t>
  </si>
  <si>
    <t>0118110</t>
  </si>
  <si>
    <t>8110</t>
  </si>
  <si>
    <t>0320</t>
  </si>
  <si>
    <t>Заходи із запобігання та ліквідації надзвичайних ситуацій та наслідків стихійного лиха</t>
  </si>
  <si>
    <t>0118230</t>
  </si>
  <si>
    <t>8230</t>
  </si>
  <si>
    <t>Інші заходи громадського порядку та безпеки</t>
  </si>
  <si>
    <t>0118311</t>
  </si>
  <si>
    <t>8311</t>
  </si>
  <si>
    <t>0511</t>
  </si>
  <si>
    <t>Охорона та раціональне використання природних ресурсів</t>
  </si>
  <si>
    <t>0610160</t>
  </si>
  <si>
    <t>0611010</t>
  </si>
  <si>
    <t>1010</t>
  </si>
  <si>
    <t>0910</t>
  </si>
  <si>
    <t>Надання дошкільної освіти</t>
  </si>
  <si>
    <t>у т.ч. за рахунок запозичення</t>
  </si>
  <si>
    <t>0611031</t>
  </si>
  <si>
    <t>1031</t>
  </si>
  <si>
    <t>Надання загальної середньої освіти закладами загальної середньої освіти за рахунок освітньої субвенції</t>
  </si>
  <si>
    <t>0611080</t>
  </si>
  <si>
    <t>1080</t>
  </si>
  <si>
    <t>0960</t>
  </si>
  <si>
    <t>Надання спеціалізованої освіти мистецькими школами</t>
  </si>
  <si>
    <t>0611142</t>
  </si>
  <si>
    <t>1142</t>
  </si>
  <si>
    <t>0990</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</si>
  <si>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</si>
  <si>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</si>
  <si>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</si>
  <si>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</si>
  <si>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</si>
  <si>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</si>
  <si>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</si>
  <si>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0611183</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</si>
  <si>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</si>
  <si>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</si>
  <si>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</si>
  <si>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0611200</t>
  </si>
  <si>
    <t>1200</t>
  </si>
  <si>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</si>
  <si>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0611291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</si>
  <si>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</si>
  <si>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</si>
  <si>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</si>
  <si>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0611300</t>
  </si>
  <si>
    <t>1300</t>
  </si>
  <si>
    <t>Будівництво-1 освітніх установ та закладів</t>
  </si>
  <si>
    <t>0611403</t>
  </si>
  <si>
    <t>1403</t>
  </si>
  <si>
    <t>Забезпечення харчування учнів початкових класів закладів загальної середньої освіти за рахунок субвенції з державного бюджету місцевим
бюджетам</t>
  </si>
  <si>
    <t>0611279</t>
  </si>
  <si>
    <t>Реалізація заходів за рахунок освітньої субвенції з державного бюджету місцевим бюджетам (за спеціальним фондом державного бюджету) на забезпечення харчуванням учнів закладів загальної середньої освіти</t>
  </si>
  <si>
    <t>0611600</t>
  </si>
  <si>
    <t>Здійснення доплат педагогічним працівникам закладів загальної середньої освіти за рахунок субвенції       з державного бюджету місцевим
бюджетам</t>
  </si>
  <si>
    <t>0614030</t>
  </si>
  <si>
    <t>4030</t>
  </si>
  <si>
    <t>0824</t>
  </si>
  <si>
    <t>Забезпечення діяльності бібліотек</t>
  </si>
  <si>
    <t>0614040</t>
  </si>
  <si>
    <t>4040</t>
  </si>
  <si>
    <t>Забезпечення діяльності музеїв i виставок</t>
  </si>
  <si>
    <t>0615031</t>
  </si>
  <si>
    <t>5031</t>
  </si>
  <si>
    <t>Утримання та навчально-тренувальна робота комунальних дитячо-юнацьких спортивних шкіл</t>
  </si>
  <si>
    <t>0615062</t>
  </si>
  <si>
    <t>0615070</t>
  </si>
  <si>
    <t>5070</t>
  </si>
  <si>
    <t>Будівництво¹ споруд, установ та закладів фізичної культури і спорту</t>
  </si>
  <si>
    <t>0710160</t>
  </si>
  <si>
    <t>0712010</t>
  </si>
  <si>
    <t>2010</t>
  </si>
  <si>
    <t>0731</t>
  </si>
  <si>
    <t>Багатопрофільна стаціонарна медична допомога населенню</t>
  </si>
  <si>
    <t>0712170</t>
  </si>
  <si>
    <t>2170</t>
  </si>
  <si>
    <r>
      <t>Будівництво</t>
    </r>
    <r>
      <rPr>
        <b/>
        <sz val="11"/>
        <rFont val="Times New Roman"/>
        <family val="1"/>
        <charset val="204"/>
      </rPr>
      <t>¹</t>
    </r>
    <r>
      <rPr>
        <sz val="11"/>
        <rFont val="Calibri"/>
        <family val="2"/>
        <charset val="204"/>
        <scheme val="minor"/>
      </rPr>
      <t xml:space="preserve"> закладів охорони здоров'я</t>
    </r>
  </si>
  <si>
    <t>0713032</t>
  </si>
  <si>
    <t>3032</t>
  </si>
  <si>
    <t>Надання пільг окремим категоріям громадян з оплати послуг зв`язку</t>
  </si>
  <si>
    <t>0713035</t>
  </si>
  <si>
    <t>3035</t>
  </si>
  <si>
    <t>Компенсаційні виплати за пільговий проїзд окремих категорій громадян на залізничному транспорті</t>
  </si>
  <si>
    <t>0713121</t>
  </si>
  <si>
    <t>3121</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</si>
  <si>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</si>
  <si>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0713160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</si>
  <si>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</si>
  <si>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</si>
  <si>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0713230</t>
  </si>
  <si>
    <t>3718600</t>
  </si>
  <si>
    <t>0170</t>
  </si>
  <si>
    <t>Обслуговування місцевого боргу</t>
  </si>
  <si>
    <t>3718710</t>
  </si>
  <si>
    <t>8710</t>
  </si>
  <si>
    <t>Резервний фонд місцевого бюджету</t>
  </si>
  <si>
    <t>3719110</t>
  </si>
  <si>
    <t>9110</t>
  </si>
  <si>
    <t>Реверсна дотація</t>
  </si>
  <si>
    <t xml:space="preserve">    Секретар міської ради                                                              Галина ГАЄВСЬКА             </t>
  </si>
  <si>
    <t xml:space="preserve">Інші субвенції з місцевого бюджету (Відшкодування витрат на харчування дітей Перечинської міської територіальної громади у релокованому Комунальному закладі дошкільної освіти (ясла-садок) комбінованого типу №3 «Калинка» Краматорської міської ради)    
</t>
  </si>
  <si>
    <t xml:space="preserve">Додаток 5
до рішення 2 пленарного засідання 46 сесії                                                                                Перечинської міської ради VIII скликання                                                                                                                                                                 від 11 вересня 2025 року №1421         </t>
  </si>
  <si>
    <t xml:space="preserve">Додаток 1
до рішення 2 пленарного засідання 46 сесії                                                                                Перечинської міської ради VIII скликання                                                                                                                                                                 від 11 вересня 2025 року №1421         </t>
  </si>
  <si>
    <r>
      <t xml:space="preserve">Додаток 2        
</t>
    </r>
    <r>
      <rPr>
        <sz val="12"/>
        <rFont val="Calibri"/>
        <family val="2"/>
        <charset val="204"/>
        <scheme val="minor"/>
      </rPr>
      <t xml:space="preserve">до рішення 2 пленарного засідання 46 сесії                                                                                Перечинської міської ради VIII скликання                                                                                                                                                                 від 11 вересня 2025 року №1421         </t>
    </r>
  </si>
  <si>
    <t xml:space="preserve">Додаток 3
до рішення 2 пленарного засідання 46 сесії                                                                                Перечинської міської ради VIII скликання                                                                                                                                                                 від 11 вересня 2025 року №1421                        </t>
  </si>
  <si>
    <t xml:space="preserve">Додаток 3.1
до рішення 2 пленарного засідання 46 сесії                                                                                Перечинської міської ради VIII скликання                                                                                                                                                                 від 11 вересня 2025 року №1421         </t>
  </si>
  <si>
    <t xml:space="preserve">Додаток 4
до рішення 2 пленарного засідання 46 сесії                                                                                Перечинської міської ради VIII скликання                                                                                                                                                                 від 11 вересня 2025 року №1421         </t>
  </si>
  <si>
    <t xml:space="preserve">Додаток 6
до рішення 2 пленарного засідання 46 сесії                                                                                Перечинської міської ради VIII скликання                                                                                                                                                                 від 11 вересня 2025 року №1421         </t>
  </si>
  <si>
    <t xml:space="preserve">Додаток 7
до рішення 2 пленарного засідання 46 сесії                                                                                Перечинської міської ради VIII скликання                                                                                                                                                                 від 11 вересня 2025 року №1421         </t>
  </si>
  <si>
    <t xml:space="preserve">Додаток 8
до рішення 2 пленарного засідання 46 сесії                                                                                Перечинської міської ради VIII скликання                                                                                                                                                                 від 11 вересня 2025 року №1421             </t>
  </si>
  <si>
    <t>Рішення від 11.09.2025 №1420</t>
  </si>
  <si>
    <t>Інші субвенції з місцевого бюджету (Співфінансування  проведення капітального ремонту навчально-виробничого приміщення КЗ «Перечинський професійний ліцей» ЗОР,  установлення в ньому вентиляційного та освітлювального обладнання)</t>
  </si>
  <si>
    <t xml:space="preserve">Усього доходів (без урахування міжбюджетних трансфертів) </t>
  </si>
  <si>
    <t xml:space="preserve">Зміни до розподілу витрат бюджету міської територіальної громади на 2025 рік за головними розпорядниками коштів         </t>
  </si>
  <si>
    <t>Військова частина ***** - одержувач коштів</t>
  </si>
  <si>
    <t>Військова частина **** - одержувач коштів</t>
  </si>
  <si>
    <t>Рішення від 21.08.2025 №1401</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</si>
</sst>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64" formatCode="#,##0.00;\-#,##0.00;#,&quot;-&quot;"/>
    <numFmt numFmtId="165" formatCode="#,##0\ &quot;z?&quot;;[Red]\-#,##0\ &quot;z?&quot;"/>
    <numFmt numFmtId="166" formatCode="#,##0.00\ &quot;z?&quot;;[Red]\-#,##0.00\ &quot;z?&quot;"/>
    <numFmt numFmtId="167" formatCode="_-* #,##0\ _р_._-;\-* #,##0\ _р_._-;_-* &quot;-&quot;\ _р_._-;_-@_-"/>
    <numFmt numFmtId="168" formatCode="_-* #,##0.00\ _р_._-;\-* #,##0.00\ _р_._-;_-* &quot;-&quot;??\ _р_._-;_-@_-"/>
    <numFmt numFmtId="169" formatCode="_-* #,##0\ &quot;р.&quot;_-;\-* #,##0\ &quot;р.&quot;_-;_-* &quot;-&quot;\ &quot;р.&quot;_-;_-@_-"/>
    <numFmt numFmtId="170" formatCode="_-* #,##0.00\ &quot;р.&quot;_-;\-* #,##0.00\ &quot;р.&quot;_-;_-* &quot;-&quot;??\ &quot;р.&quot;_-;_-@_-"/>
    <numFmt numFmtId="171" formatCode="_-* #,##0\ _z_?_-;\-* #,##0\ _z_?_-;_-* &quot;-&quot;\ _z_?_-;_-@_-"/>
    <numFmt numFmtId="172" formatCode="_-* #,##0.00\ _z_?_-;\-* #,##0.00\ _z_?_-;_-* &quot;-&quot;??\ _z_?_-;_-@_-"/>
    <numFmt numFmtId="173" formatCode="#,##0.\-"/>
    <numFmt numFmtId="174" formatCode="_(&quot;$&quot;* #,##0_);_(&quot;$&quot;* \(#,##0\);_(&quot;$&quot;* &quot;-&quot;_);_(@_)"/>
    <numFmt numFmtId="175" formatCode="_(&quot;$&quot;* #,##0.00_);_(&quot;$&quot;* \(#,##0.00\);_(&quot;$&quot;* &quot;-&quot;??_);_(@_)"/>
    <numFmt numFmtId="176" formatCode="_-* #,##0_р_._-;\-* #,##0_р_._-;_-* &quot;-&quot;_р_._-;_-@_-"/>
    <numFmt numFmtId="177" formatCode="#,##0.00_ ;\-#,##0.00\ "/>
    <numFmt numFmtId="178" formatCode="0_ ;\-0\ "/>
    <numFmt numFmtId="179" formatCode="0.0"/>
  </numFmts>
  <fonts count="151">
    <font>
      <sz val="10"/>
      <color theme="1"/>
      <name val="Calibri"/>
      <family val="2"/>
      <charset val="204"/>
      <scheme val="minor"/>
    </font>
    <font>
      <sz val="10"/>
      <color theme="1"/>
      <name val="Calibri"/>
      <family val="2"/>
      <charset val="204"/>
      <scheme val="minor"/>
    </font>
    <font>
      <b/>
      <sz val="16"/>
      <name val="Times New Roman"/>
      <family val="1"/>
      <charset val="204"/>
    </font>
    <font>
      <b/>
      <sz val="14"/>
      <name val="Calibri"/>
      <family val="2"/>
      <charset val="204"/>
      <scheme val="minor"/>
    </font>
    <font>
      <b/>
      <sz val="16"/>
      <name val="Calibri"/>
      <family val="2"/>
      <charset val="204"/>
      <scheme val="minor"/>
    </font>
    <font>
      <sz val="12"/>
      <color theme="1"/>
      <name val="Calibri"/>
      <family val="2"/>
      <charset val="204"/>
      <scheme val="minor"/>
    </font>
    <font>
      <sz val="10"/>
      <name val="Calibri"/>
      <family val="2"/>
      <charset val="204"/>
      <scheme val="minor"/>
    </font>
    <font>
      <sz val="12"/>
      <name val="Calibri"/>
      <family val="2"/>
      <charset val="204"/>
      <scheme val="minor"/>
    </font>
    <font>
      <b/>
      <sz val="12"/>
      <name val="Calibri"/>
      <family val="2"/>
      <charset val="204"/>
      <scheme val="minor"/>
    </font>
    <font>
      <sz val="14"/>
      <name val="Calibri"/>
      <family val="2"/>
      <charset val="204"/>
      <scheme val="minor"/>
    </font>
    <font>
      <b/>
      <sz val="10"/>
      <name val="Calibri"/>
      <family val="2"/>
      <charset val="204"/>
      <scheme val="minor"/>
    </font>
    <font>
      <b/>
      <sz val="11"/>
      <name val="Calibri"/>
      <family val="2"/>
      <charset val="204"/>
      <scheme val="minor"/>
    </font>
    <font>
      <sz val="11"/>
      <name val="Calibri"/>
      <family val="2"/>
      <charset val="204"/>
      <scheme val="minor"/>
    </font>
    <font>
      <sz val="10"/>
      <name val="Arial Cyr"/>
      <charset val="204"/>
    </font>
    <font>
      <sz val="10"/>
      <name val="Helv"/>
      <charset val="204"/>
    </font>
    <font>
      <sz val="13"/>
      <name val="Calibri"/>
      <family val="2"/>
      <charset val="204"/>
      <scheme val="minor"/>
    </font>
    <font>
      <sz val="14"/>
      <name val="Times New Roman"/>
      <family val="1"/>
      <charset val="204"/>
    </font>
    <font>
      <sz val="10"/>
      <name val="Times New Roman"/>
      <family val="1"/>
      <charset val="204"/>
    </font>
    <font>
      <sz val="1"/>
      <color indexed="8"/>
      <name val="Courier"/>
      <family val="1"/>
      <charset val="204"/>
    </font>
    <font>
      <b/>
      <sz val="1"/>
      <color indexed="8"/>
      <name val="Courier"/>
      <family val="1"/>
      <charset val="204"/>
    </font>
    <font>
      <sz val="11"/>
      <color indexed="8"/>
      <name val="Calibri"/>
      <family val="2"/>
      <charset val="204"/>
    </font>
    <font>
      <sz val="14"/>
      <color indexed="8"/>
      <name val="Times New Roman"/>
      <family val="2"/>
      <charset val="204"/>
    </font>
    <font>
      <sz val="11"/>
      <color indexed="9"/>
      <name val="Calibri"/>
      <family val="2"/>
      <charset val="204"/>
    </font>
    <font>
      <sz val="14"/>
      <color indexed="9"/>
      <name val="Times New Roman"/>
      <family val="2"/>
      <charset val="204"/>
    </font>
    <font>
      <sz val="10"/>
      <name val="Arial CE"/>
    </font>
    <font>
      <sz val="9"/>
      <name val="PL Arial"/>
    </font>
    <font>
      <sz val="10"/>
      <name val="PL Arial"/>
    </font>
    <font>
      <sz val="10"/>
      <name val="Arial"/>
      <family val="2"/>
      <charset val="204"/>
    </font>
    <font>
      <u/>
      <sz val="10"/>
      <color indexed="36"/>
      <name val="Arial Cyr"/>
      <family val="2"/>
      <charset val="204"/>
    </font>
    <font>
      <b/>
      <sz val="18"/>
      <name val="Times New Roman"/>
      <family val="1"/>
      <charset val="204"/>
    </font>
    <font>
      <b/>
      <sz val="14"/>
      <name val="Times New Roman"/>
      <family val="1"/>
      <charset val="204"/>
    </font>
    <font>
      <u/>
      <sz val="10"/>
      <color indexed="12"/>
      <name val="Arial Cyr"/>
      <family val="2"/>
      <charset val="204"/>
    </font>
    <font>
      <sz val="10"/>
      <name val="Helv"/>
    </font>
    <font>
      <b/>
      <sz val="14"/>
      <name val="PL Arial"/>
    </font>
    <font>
      <sz val="11"/>
      <color indexed="62"/>
      <name val="Calibri"/>
      <family val="2"/>
      <charset val="204"/>
    </font>
    <font>
      <sz val="14"/>
      <color indexed="62"/>
      <name val="Times New Roman"/>
      <family val="2"/>
      <charset val="204"/>
    </font>
    <font>
      <sz val="11"/>
      <color indexed="17"/>
      <name val="Calibri"/>
      <family val="2"/>
      <charset val="204"/>
    </font>
    <font>
      <sz val="14"/>
      <color indexed="17"/>
      <name val="Times New Roman"/>
      <family val="2"/>
      <charset val="204"/>
    </font>
    <font>
      <b/>
      <sz val="18"/>
      <color indexed="62"/>
      <name val="Calibri"/>
      <family val="2"/>
      <charset val="204"/>
    </font>
    <font>
      <b/>
      <sz val="15"/>
      <color indexed="56"/>
      <name val="Times New Roman"/>
      <family val="2"/>
      <charset val="204"/>
    </font>
    <font>
      <b/>
      <sz val="15"/>
      <color indexed="56"/>
      <name val="Calibri"/>
      <family val="2"/>
      <charset val="204"/>
    </font>
    <font>
      <b/>
      <sz val="13"/>
      <color indexed="56"/>
      <name val="Times New Roman"/>
      <family val="2"/>
      <charset val="204"/>
    </font>
    <font>
      <b/>
      <sz val="13"/>
      <color indexed="56"/>
      <name val="Calibri"/>
      <family val="2"/>
      <charset val="204"/>
    </font>
    <font>
      <b/>
      <sz val="11"/>
      <color indexed="56"/>
      <name val="Times New Roman"/>
      <family val="2"/>
      <charset val="204"/>
    </font>
    <font>
      <b/>
      <sz val="11"/>
      <color indexed="56"/>
      <name val="Calibri"/>
      <family val="2"/>
      <charset val="204"/>
    </font>
    <font>
      <sz val="10"/>
      <name val="Courier New"/>
      <family val="3"/>
      <charset val="204"/>
    </font>
    <font>
      <sz val="10"/>
      <color indexed="8"/>
      <name val="Arial"/>
      <family val="2"/>
      <charset val="204"/>
    </font>
    <font>
      <sz val="10"/>
      <color indexed="8"/>
      <name val="Arial Cyr"/>
      <family val="2"/>
      <charset val="204"/>
    </font>
    <font>
      <sz val="10"/>
      <name val="Arial Cyr"/>
      <family val="2"/>
      <charset val="204"/>
    </font>
    <font>
      <sz val="11"/>
      <color indexed="52"/>
      <name val="Calibri"/>
      <family val="2"/>
      <charset val="204"/>
    </font>
    <font>
      <sz val="14"/>
      <color indexed="52"/>
      <name val="Times New Roman"/>
      <family val="2"/>
      <charset val="204"/>
    </font>
    <font>
      <b/>
      <sz val="11"/>
      <color indexed="8"/>
      <name val="Calibri"/>
      <family val="2"/>
      <charset val="204"/>
    </font>
    <font>
      <b/>
      <sz val="11"/>
      <color indexed="9"/>
      <name val="Calibri"/>
      <family val="2"/>
      <charset val="204"/>
    </font>
    <font>
      <b/>
      <sz val="14"/>
      <color indexed="9"/>
      <name val="Times New Roman"/>
      <family val="2"/>
      <charset val="204"/>
    </font>
    <font>
      <b/>
      <sz val="18"/>
      <color indexed="62"/>
      <name val="Cambria"/>
      <family val="2"/>
      <charset val="204"/>
    </font>
    <font>
      <b/>
      <sz val="18"/>
      <color indexed="56"/>
      <name val="Cambria"/>
      <family val="2"/>
      <charset val="204"/>
    </font>
    <font>
      <sz val="11"/>
      <color indexed="60"/>
      <name val="Calibri"/>
      <family val="2"/>
      <charset val="204"/>
    </font>
    <font>
      <b/>
      <sz val="11"/>
      <color indexed="52"/>
      <name val="Calibri"/>
      <family val="2"/>
      <charset val="204"/>
    </font>
    <font>
      <b/>
      <sz val="14"/>
      <color indexed="52"/>
      <name val="Times New Roman"/>
      <family val="2"/>
      <charset val="204"/>
    </font>
    <font>
      <b/>
      <sz val="14"/>
      <color indexed="8"/>
      <name val="Times New Roman"/>
      <family val="2"/>
      <charset val="204"/>
    </font>
    <font>
      <sz val="11"/>
      <color indexed="20"/>
      <name val="Calibri"/>
      <family val="2"/>
      <charset val="204"/>
    </font>
    <font>
      <sz val="14"/>
      <color indexed="20"/>
      <name val="Times New Roman"/>
      <family val="2"/>
      <charset val="204"/>
    </font>
    <font>
      <i/>
      <sz val="11"/>
      <color indexed="23"/>
      <name val="Calibri"/>
      <family val="2"/>
      <charset val="204"/>
    </font>
    <font>
      <sz val="11"/>
      <color indexed="10"/>
      <name val="Calibri"/>
      <family val="2"/>
      <charset val="204"/>
    </font>
    <font>
      <sz val="10"/>
      <name val="Times New Roman CYR"/>
      <charset val="204"/>
    </font>
    <font>
      <b/>
      <sz val="11"/>
      <color indexed="63"/>
      <name val="Calibri"/>
      <family val="2"/>
      <charset val="204"/>
    </font>
    <font>
      <b/>
      <sz val="14"/>
      <color indexed="63"/>
      <name val="Times New Roman"/>
      <family val="2"/>
      <charset val="204"/>
    </font>
    <font>
      <sz val="14"/>
      <color indexed="60"/>
      <name val="Times New Roman"/>
      <family val="2"/>
      <charset val="204"/>
    </font>
    <font>
      <sz val="14"/>
      <color indexed="10"/>
      <name val="Times New Roman"/>
      <family val="2"/>
      <charset val="204"/>
    </font>
    <font>
      <i/>
      <sz val="14"/>
      <color indexed="23"/>
      <name val="Times New Roman"/>
      <family val="2"/>
      <charset val="204"/>
    </font>
    <font>
      <sz val="12"/>
      <name val="UkrainianPragmatica"/>
      <charset val="204"/>
    </font>
    <font>
      <sz val="16"/>
      <name val="Arial Cyr"/>
      <charset val="204"/>
    </font>
    <font>
      <b/>
      <u/>
      <sz val="14"/>
      <name val="Calibri"/>
      <family val="2"/>
      <charset val="204"/>
      <scheme val="minor"/>
    </font>
    <font>
      <sz val="12"/>
      <name val="Times New Roman"/>
      <family val="1"/>
      <charset val="204"/>
    </font>
    <font>
      <b/>
      <sz val="14"/>
      <color indexed="8"/>
      <name val="Calibri"/>
      <family val="2"/>
      <charset val="204"/>
      <scheme val="minor"/>
    </font>
    <font>
      <b/>
      <sz val="12"/>
      <color indexed="8"/>
      <name val="Calibri"/>
      <family val="2"/>
      <charset val="204"/>
      <scheme val="minor"/>
    </font>
    <font>
      <sz val="9"/>
      <name val="Calibri"/>
      <family val="2"/>
      <charset val="204"/>
      <scheme val="minor"/>
    </font>
    <font>
      <b/>
      <sz val="12"/>
      <name val="Calibri"/>
      <family val="2"/>
      <charset val="204"/>
    </font>
    <font>
      <b/>
      <sz val="18"/>
      <name val="Arial Cyr"/>
      <charset val="204"/>
    </font>
    <font>
      <sz val="18"/>
      <name val="Arial Cyr"/>
      <charset val="204"/>
    </font>
    <font>
      <sz val="8"/>
      <name val="Calibri"/>
      <family val="2"/>
      <charset val="204"/>
      <scheme val="minor"/>
    </font>
    <font>
      <sz val="7"/>
      <name val="Calibri"/>
      <family val="2"/>
      <charset val="204"/>
      <scheme val="minor"/>
    </font>
    <font>
      <sz val="11"/>
      <color indexed="8"/>
      <name val="Calibri"/>
      <family val="2"/>
      <charset val="204"/>
      <scheme val="minor"/>
    </font>
    <font>
      <sz val="10"/>
      <color indexed="8"/>
      <name val="Calibri"/>
      <family val="2"/>
      <charset val="204"/>
    </font>
    <font>
      <sz val="16"/>
      <name val="Calibri"/>
      <family val="2"/>
      <charset val="204"/>
      <scheme val="minor"/>
    </font>
    <font>
      <sz val="10"/>
      <name val="Arial"/>
      <family val="2"/>
      <charset val="204"/>
    </font>
    <font>
      <sz val="10"/>
      <name val="Arial"/>
      <family val="2"/>
      <charset val="204"/>
    </font>
    <font>
      <b/>
      <sz val="9"/>
      <name val="Calibri"/>
      <family val="2"/>
      <charset val="204"/>
      <scheme val="minor"/>
    </font>
    <font>
      <b/>
      <sz val="11.5"/>
      <name val="Calibri"/>
      <family val="2"/>
      <charset val="204"/>
      <scheme val="minor"/>
    </font>
    <font>
      <sz val="9"/>
      <name val="Times New Roman"/>
      <family val="1"/>
      <charset val="204"/>
    </font>
    <font>
      <sz val="11"/>
      <name val="Times New Roman"/>
      <family val="1"/>
      <charset val="204"/>
    </font>
    <font>
      <b/>
      <sz val="14"/>
      <color indexed="8"/>
      <name val="Times New Roman"/>
      <family val="1"/>
      <charset val="204"/>
    </font>
    <font>
      <sz val="14"/>
      <name val="Arial Cyr"/>
      <charset val="204"/>
    </font>
    <font>
      <b/>
      <sz val="12"/>
      <name val="Times New Roman"/>
      <family val="1"/>
      <charset val="204"/>
    </font>
    <font>
      <sz val="9"/>
      <color indexed="8"/>
      <name val="Times New Roman"/>
      <family val="1"/>
      <charset val="204"/>
    </font>
    <font>
      <sz val="11"/>
      <name val="Arial Cyr"/>
      <charset val="204"/>
    </font>
    <font>
      <sz val="13.5"/>
      <name val="Calibri"/>
      <family val="2"/>
      <charset val="204"/>
      <scheme val="minor"/>
    </font>
    <font>
      <sz val="12"/>
      <name val="Helv"/>
      <charset val="204"/>
    </font>
    <font>
      <b/>
      <sz val="12"/>
      <name val="Helv"/>
      <charset val="204"/>
    </font>
    <font>
      <b/>
      <sz val="10"/>
      <name val="Helv"/>
      <charset val="204"/>
    </font>
    <font>
      <b/>
      <sz val="13"/>
      <name val="Calibri"/>
      <family val="2"/>
      <charset val="204"/>
      <scheme val="minor"/>
    </font>
    <font>
      <b/>
      <sz val="14"/>
      <name val="Helv"/>
      <charset val="204"/>
    </font>
    <font>
      <sz val="13.5"/>
      <name val="Times New Roman"/>
      <family val="1"/>
      <charset val="204"/>
    </font>
    <font>
      <i/>
      <sz val="16"/>
      <name val="Calibri"/>
      <family val="2"/>
      <charset val="204"/>
    </font>
    <font>
      <sz val="13.5"/>
      <name val="Helv"/>
      <charset val="204"/>
    </font>
    <font>
      <sz val="14"/>
      <name val="Calibri"/>
      <family val="2"/>
      <charset val="204"/>
    </font>
    <font>
      <sz val="10"/>
      <name val="Calibri"/>
      <family val="2"/>
      <charset val="204"/>
    </font>
    <font>
      <b/>
      <sz val="14"/>
      <name val="Calibri"/>
      <family val="2"/>
      <charset val="204"/>
    </font>
    <font>
      <sz val="11"/>
      <name val="Calibri"/>
      <family val="2"/>
      <charset val="204"/>
    </font>
    <font>
      <sz val="12"/>
      <name val="Calibri"/>
      <family val="2"/>
      <charset val="204"/>
    </font>
    <font>
      <b/>
      <sz val="14"/>
      <color theme="1"/>
      <name val="Calibri"/>
      <family val="2"/>
      <charset val="204"/>
      <scheme val="minor"/>
    </font>
    <font>
      <sz val="14"/>
      <color theme="1"/>
      <name val="Calibri"/>
      <family val="2"/>
      <charset val="204"/>
      <scheme val="minor"/>
    </font>
    <font>
      <sz val="13"/>
      <color theme="1"/>
      <name val="Calibri"/>
      <family val="2"/>
      <charset val="204"/>
      <scheme val="minor"/>
    </font>
    <font>
      <b/>
      <sz val="15"/>
      <name val="Calibri"/>
      <family val="2"/>
      <charset val="204"/>
    </font>
    <font>
      <b/>
      <sz val="15"/>
      <color theme="1"/>
      <name val="Calibri"/>
      <family val="2"/>
      <charset val="204"/>
      <scheme val="minor"/>
    </font>
    <font>
      <sz val="10"/>
      <color rgb="FFFF0000"/>
      <name val="Calibri"/>
      <family val="2"/>
      <charset val="204"/>
      <scheme val="minor"/>
    </font>
    <font>
      <b/>
      <sz val="16"/>
      <color indexed="8"/>
      <name val="Calibri"/>
      <family val="2"/>
      <charset val="204"/>
      <scheme val="minor"/>
    </font>
    <font>
      <b/>
      <sz val="9"/>
      <color indexed="8"/>
      <name val="Calibri"/>
      <family val="2"/>
      <charset val="204"/>
      <scheme val="minor"/>
    </font>
    <font>
      <b/>
      <sz val="13"/>
      <color indexed="8"/>
      <name val="Calibri"/>
      <family val="2"/>
      <charset val="204"/>
      <scheme val="minor"/>
    </font>
    <font>
      <b/>
      <i/>
      <sz val="14"/>
      <color indexed="8"/>
      <name val="Calibri"/>
      <family val="2"/>
      <charset val="204"/>
      <scheme val="minor"/>
    </font>
    <font>
      <b/>
      <i/>
      <sz val="14"/>
      <name val="Calibri"/>
      <family val="2"/>
      <charset val="204"/>
      <scheme val="minor"/>
    </font>
    <font>
      <i/>
      <sz val="10"/>
      <name val="Calibri"/>
      <family val="2"/>
      <charset val="204"/>
      <scheme val="minor"/>
    </font>
    <font>
      <sz val="14"/>
      <color indexed="8"/>
      <name val="Calibri"/>
      <family val="2"/>
      <charset val="204"/>
      <scheme val="minor"/>
    </font>
    <font>
      <b/>
      <sz val="10"/>
      <name val="Arial Cyr"/>
      <charset val="204"/>
    </font>
    <font>
      <b/>
      <u/>
      <sz val="14"/>
      <name val="Calibri"/>
      <family val="2"/>
      <charset val="204"/>
    </font>
    <font>
      <sz val="16"/>
      <name val="Times New Roman"/>
      <family val="1"/>
      <charset val="204"/>
    </font>
    <font>
      <sz val="20"/>
      <name val="Arial Cyr"/>
      <charset val="204"/>
    </font>
    <font>
      <sz val="20"/>
      <name val="Calibri"/>
      <family val="2"/>
      <charset val="204"/>
      <scheme val="minor"/>
    </font>
    <font>
      <sz val="13"/>
      <name val="Arial Cyr"/>
      <charset val="204"/>
    </font>
    <font>
      <sz val="13"/>
      <name val="Times New Roman"/>
      <family val="1"/>
      <charset val="204"/>
    </font>
    <font>
      <b/>
      <sz val="16"/>
      <name val="Arial Cyr"/>
      <charset val="204"/>
    </font>
    <font>
      <b/>
      <sz val="14"/>
      <color rgb="FF000000"/>
      <name val="Times New Roman"/>
      <family val="1"/>
      <charset val="204"/>
    </font>
    <font>
      <b/>
      <sz val="13"/>
      <name val="Times New Roman"/>
      <family val="1"/>
      <charset val="204"/>
    </font>
    <font>
      <b/>
      <sz val="14"/>
      <color indexed="8"/>
      <name val="Calibri"/>
      <family val="2"/>
      <charset val="204"/>
    </font>
    <font>
      <b/>
      <sz val="12"/>
      <color indexed="8"/>
      <name val="Calibri"/>
      <family val="2"/>
      <charset val="204"/>
    </font>
    <font>
      <sz val="12"/>
      <color indexed="8"/>
      <name val="Calibri"/>
      <family val="2"/>
      <charset val="204"/>
    </font>
    <font>
      <b/>
      <sz val="13"/>
      <color theme="1"/>
      <name val="Calibri"/>
      <family val="2"/>
      <charset val="204"/>
      <scheme val="minor"/>
    </font>
    <font>
      <b/>
      <u/>
      <sz val="12"/>
      <name val="Calibri"/>
      <family val="2"/>
      <charset val="204"/>
      <scheme val="minor"/>
    </font>
    <font>
      <i/>
      <sz val="11"/>
      <name val="Calibri"/>
      <family val="2"/>
      <charset val="204"/>
      <scheme val="minor"/>
    </font>
    <font>
      <b/>
      <sz val="13.5"/>
      <name val="Calibri"/>
      <family val="2"/>
      <charset val="204"/>
      <scheme val="minor"/>
    </font>
    <font>
      <b/>
      <sz val="18"/>
      <name val="Calibri"/>
      <family val="2"/>
      <charset val="204"/>
      <scheme val="minor"/>
    </font>
    <font>
      <sz val="18"/>
      <name val="Calibri"/>
      <family val="2"/>
      <charset val="204"/>
      <scheme val="minor"/>
    </font>
    <font>
      <b/>
      <sz val="8"/>
      <name val="Calibri"/>
      <family val="2"/>
      <charset val="204"/>
      <scheme val="minor"/>
    </font>
    <font>
      <b/>
      <sz val="13"/>
      <color rgb="FFFF0000"/>
      <name val="Arial Cyr"/>
      <charset val="204"/>
    </font>
    <font>
      <b/>
      <u/>
      <sz val="16"/>
      <name val="Calibri"/>
      <family val="2"/>
      <charset val="204"/>
      <scheme val="minor"/>
    </font>
    <font>
      <sz val="12"/>
      <color rgb="FFFF0000"/>
      <name val="Calibri"/>
      <family val="2"/>
      <charset val="204"/>
      <scheme val="minor"/>
    </font>
    <font>
      <sz val="12"/>
      <color rgb="FFFF0000"/>
      <name val="Helv"/>
      <charset val="204"/>
    </font>
    <font>
      <sz val="10"/>
      <color rgb="FFFF0000"/>
      <name val="Helv"/>
      <charset val="204"/>
    </font>
    <font>
      <i/>
      <sz val="12"/>
      <name val="Calibri"/>
      <family val="2"/>
      <charset val="204"/>
      <scheme val="minor"/>
    </font>
    <font>
      <b/>
      <sz val="11"/>
      <name val="Times New Roman"/>
      <family val="1"/>
      <charset val="204"/>
    </font>
    <font>
      <b/>
      <sz val="16"/>
      <name val="Calibri"/>
      <family val="2"/>
      <charset val="204"/>
    </font>
  </fonts>
  <fills count="4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9"/>
      </patternFill>
    </fill>
    <fill>
      <patternFill patternType="solid">
        <fgColor indexed="47"/>
        <bgColor indexed="64"/>
      </patternFill>
    </fill>
    <fill>
      <patternFill patternType="solid">
        <fgColor indexed="43"/>
      </patternFill>
    </fill>
    <fill>
      <patternFill patternType="solid">
        <fgColor indexed="11"/>
      </patternFill>
    </fill>
    <fill>
      <patternFill patternType="solid">
        <fgColor indexed="51"/>
      </patternFill>
    </fill>
    <fill>
      <patternFill patternType="solid">
        <fgColor indexed="22"/>
      </patternFill>
    </fill>
    <fill>
      <patternFill patternType="solid">
        <fgColor indexed="44"/>
        <bgColor indexed="64"/>
      </patternFill>
    </fill>
    <fill>
      <patternFill patternType="solid">
        <fgColor indexed="45"/>
        <bgColor indexed="64"/>
      </patternFill>
    </fill>
    <fill>
      <patternFill patternType="solid">
        <fgColor indexed="42"/>
        <bgColor indexed="64"/>
      </patternFill>
    </fill>
    <fill>
      <patternFill patternType="solid">
        <fgColor indexed="22"/>
        <bgColor indexed="64"/>
      </patternFill>
    </fill>
    <fill>
      <patternFill patternType="solid">
        <fgColor indexed="26"/>
        <bgColor indexed="64"/>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29"/>
        <bgColor indexed="64"/>
      </patternFill>
    </fill>
    <fill>
      <patternFill patternType="solid">
        <fgColor indexed="27"/>
        <bgColor indexed="64"/>
      </patternFill>
    </fill>
    <fill>
      <patternFill patternType="lightGray"/>
    </fill>
    <fill>
      <patternFill patternType="gray0625"/>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5"/>
      </patternFill>
    </fill>
    <fill>
      <patternFill patternType="solid">
        <fgColor indexed="43"/>
        <bgColor indexed="64"/>
      </patternFill>
    </fill>
    <fill>
      <patternFill patternType="solid">
        <fgColor indexed="55"/>
        <bgColor indexed="64"/>
      </patternFill>
    </fill>
    <fill>
      <patternFill patternType="solid">
        <fgColor theme="6" tint="0.79998168889431442"/>
        <bgColor indexed="64"/>
      </patternFill>
    </fill>
  </fills>
  <borders count="29">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style="thin">
        <color indexed="54"/>
      </top>
      <bottom style="double">
        <color indexed="54"/>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377">
    <xf numFmtId="0" fontId="0" fillId="0" borderId="0"/>
    <xf numFmtId="0" fontId="13" fillId="0" borderId="0"/>
    <xf numFmtId="0" fontId="18" fillId="0" borderId="0">
      <protection locked="0"/>
    </xf>
    <xf numFmtId="0" fontId="18" fillId="0" borderId="0">
      <protection locked="0"/>
    </xf>
    <xf numFmtId="0" fontId="18" fillId="0" borderId="0">
      <protection locked="0"/>
    </xf>
    <xf numFmtId="0" fontId="19" fillId="0" borderId="0">
      <protection locked="0"/>
    </xf>
    <xf numFmtId="0" fontId="19" fillId="0" borderId="0">
      <protection locked="0"/>
    </xf>
    <xf numFmtId="0" fontId="18" fillId="0" borderId="9">
      <protection locked="0"/>
    </xf>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8" borderId="0" applyNumberFormat="0" applyBorder="0" applyAlignment="0" applyProtection="0"/>
    <xf numFmtId="0" fontId="20" fillId="10" borderId="0" applyNumberFormat="0" applyBorder="0" applyAlignment="0" applyProtection="0"/>
    <xf numFmtId="0" fontId="20" fillId="13"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0"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1" fillId="5" borderId="0" applyNumberFormat="0" applyBorder="0" applyAlignment="0" applyProtection="0"/>
    <xf numFmtId="0" fontId="20" fillId="10"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0"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1" fillId="7" borderId="0" applyNumberFormat="0" applyBorder="0" applyAlignment="0" applyProtection="0"/>
    <xf numFmtId="0" fontId="20" fillId="8"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0"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1" fillId="9" borderId="0" applyNumberFormat="0" applyBorder="0" applyAlignment="0" applyProtection="0"/>
    <xf numFmtId="0" fontId="20" fillId="13"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0"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0"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1" fillId="12" borderId="0" applyNumberFormat="0" applyBorder="0" applyAlignment="0" applyProtection="0"/>
    <xf numFmtId="0" fontId="20"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1" fillId="10" borderId="0" applyNumberFormat="0" applyBorder="0" applyAlignment="0" applyProtection="0"/>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4" borderId="0" applyNumberFormat="0" applyBorder="0" applyAlignment="0" applyProtection="0">
      <alignment vertical="center"/>
    </xf>
    <xf numFmtId="0" fontId="20" fillId="12" borderId="0" applyNumberFormat="0" applyBorder="0" applyAlignment="0" applyProtection="0"/>
    <xf numFmtId="0" fontId="20" fillId="4" borderId="0" applyNumberFormat="0" applyBorder="0" applyAlignment="0" applyProtection="0"/>
    <xf numFmtId="0" fontId="20" fillId="6"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7" borderId="0" applyNumberFormat="0" applyBorder="0" applyAlignment="0" applyProtection="0"/>
    <xf numFmtId="0" fontId="20" fillId="11" borderId="0" applyNumberFormat="0" applyBorder="0" applyAlignment="0" applyProtection="0"/>
    <xf numFmtId="0" fontId="20" fillId="12" borderId="0" applyNumberFormat="0" applyBorder="0" applyAlignment="0" applyProtection="0"/>
    <xf numFmtId="0" fontId="20" fillId="4" borderId="0" applyNumberFormat="0" applyBorder="0" applyAlignment="0" applyProtection="0"/>
    <xf numFmtId="0" fontId="20" fillId="8"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0"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0"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1" fillId="6" borderId="0" applyNumberFormat="0" applyBorder="0" applyAlignment="0" applyProtection="0"/>
    <xf numFmtId="0" fontId="20" fillId="15"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0"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1" fillId="16" borderId="0" applyNumberFormat="0" applyBorder="0" applyAlignment="0" applyProtection="0"/>
    <xf numFmtId="0" fontId="20" fillId="18"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0"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1" fillId="11" borderId="0" applyNumberFormat="0" applyBorder="0" applyAlignment="0" applyProtection="0"/>
    <xf numFmtId="0" fontId="20"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1" fillId="4" borderId="0" applyNumberFormat="0" applyBorder="0" applyAlignment="0" applyProtection="0"/>
    <xf numFmtId="0" fontId="20" fillId="10"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0"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1" fillId="17" borderId="0" applyNumberFormat="0" applyBorder="0" applyAlignment="0" applyProtection="0"/>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19" borderId="0" applyNumberFormat="0" applyBorder="0" applyAlignment="0" applyProtection="0">
      <alignment vertical="center"/>
    </xf>
    <xf numFmtId="0" fontId="20" fillId="23" borderId="0" applyNumberFormat="0" applyBorder="0" applyAlignment="0" applyProtection="0">
      <alignment vertical="center"/>
    </xf>
    <xf numFmtId="0" fontId="22" fillId="12"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6" borderId="0" applyNumberFormat="0" applyBorder="0" applyAlignment="0" applyProtection="0"/>
    <xf numFmtId="0" fontId="22" fillId="17" borderId="0" applyNumberFormat="0" applyBorder="0" applyAlignment="0" applyProtection="0"/>
    <xf numFmtId="0" fontId="22" fillId="16" borderId="0" applyNumberFormat="0" applyBorder="0" applyAlignment="0" applyProtection="0"/>
    <xf numFmtId="0" fontId="22" fillId="7" borderId="0" applyNumberFormat="0" applyBorder="0" applyAlignment="0" applyProtection="0"/>
    <xf numFmtId="0" fontId="22" fillId="26" borderId="0" applyNumberFormat="0" applyBorder="0" applyAlignment="0" applyProtection="0"/>
    <xf numFmtId="0" fontId="22" fillId="12" borderId="0" applyNumberFormat="0" applyBorder="0" applyAlignment="0" applyProtection="0"/>
    <xf numFmtId="0" fontId="22" fillId="27" borderId="0" applyNumberFormat="0" applyBorder="0" applyAlignment="0" applyProtection="0"/>
    <xf numFmtId="0" fontId="22" fillId="6" borderId="0" applyNumberFormat="0" applyBorder="0" applyAlignment="0" applyProtection="0"/>
    <xf numFmtId="0" fontId="22" fillId="28" borderId="0" applyNumberFormat="0" applyBorder="0" applyAlignment="0" applyProtection="0"/>
    <xf numFmtId="0" fontId="22" fillId="27"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2"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3" fillId="24" borderId="0" applyNumberFormat="0" applyBorder="0" applyAlignment="0" applyProtection="0"/>
    <xf numFmtId="0" fontId="22"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2" fillId="15"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2"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3" fillId="16" borderId="0" applyNumberFormat="0" applyBorder="0" applyAlignment="0" applyProtection="0"/>
    <xf numFmtId="0" fontId="22" fillId="18"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2"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2"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2" fillId="10"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2"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3" fillId="28" borderId="0" applyNumberFormat="0" applyBorder="0" applyAlignment="0" applyProtection="0"/>
    <xf numFmtId="0" fontId="22" fillId="19" borderId="0" applyNumberFormat="0" applyBorder="0" applyAlignment="0" applyProtection="0">
      <alignment vertical="center"/>
    </xf>
    <xf numFmtId="0" fontId="22" fillId="29" borderId="0" applyNumberFormat="0" applyBorder="0" applyAlignment="0" applyProtection="0">
      <alignment vertical="center"/>
    </xf>
    <xf numFmtId="0" fontId="22" fillId="22" borderId="0" applyNumberFormat="0" applyBorder="0" applyAlignment="0" applyProtection="0">
      <alignment vertical="center"/>
    </xf>
    <xf numFmtId="0" fontId="22" fillId="20" borderId="0" applyNumberFormat="0" applyBorder="0" applyAlignment="0" applyProtection="0">
      <alignment vertical="center"/>
    </xf>
    <xf numFmtId="0" fontId="22" fillId="30" borderId="0" applyNumberFormat="0" applyBorder="0" applyAlignment="0" applyProtection="0">
      <alignment vertical="center"/>
    </xf>
    <xf numFmtId="0" fontId="22" fillId="20" borderId="0" applyNumberFormat="0" applyBorder="0" applyAlignment="0" applyProtection="0">
      <alignment vertical="center"/>
    </xf>
    <xf numFmtId="165" fontId="24" fillId="0" borderId="0" applyFont="0" applyFill="0" applyBorder="0" applyAlignment="0" applyProtection="0"/>
    <xf numFmtId="166" fontId="24" fillId="0" borderId="0" applyFont="0" applyFill="0" applyBorder="0" applyAlignment="0" applyProtection="0"/>
    <xf numFmtId="9" fontId="25" fillId="0" borderId="0"/>
    <xf numFmtId="4" fontId="26" fillId="0" borderId="0" applyFill="0" applyBorder="0" applyProtection="0">
      <alignment horizontal="right"/>
    </xf>
    <xf numFmtId="3" fontId="26" fillId="0" borderId="0" applyFill="0" applyBorder="0" applyProtection="0"/>
    <xf numFmtId="4" fontId="26" fillId="0" borderId="0"/>
    <xf numFmtId="3" fontId="26" fillId="0" borderId="0"/>
    <xf numFmtId="167" fontId="27" fillId="0" borderId="0" applyFont="0" applyFill="0" applyBorder="0" applyAlignment="0" applyProtection="0"/>
    <xf numFmtId="168" fontId="27" fillId="0" borderId="0" applyFont="0" applyFill="0" applyBorder="0" applyAlignment="0" applyProtection="0"/>
    <xf numFmtId="169" fontId="27" fillId="0" borderId="0" applyFont="0" applyFill="0" applyBorder="0" applyAlignment="0" applyProtection="0"/>
    <xf numFmtId="170" fontId="27" fillId="0" borderId="0" applyFont="0" applyFill="0" applyBorder="0" applyAlignment="0" applyProtection="0"/>
    <xf numFmtId="16" fontId="25" fillId="0" borderId="0"/>
    <xf numFmtId="171" fontId="24" fillId="0" borderId="0" applyFont="0" applyFill="0" applyBorder="0" applyAlignment="0" applyProtection="0"/>
    <xf numFmtId="172" fontId="24" fillId="0" borderId="0" applyFont="0" applyFill="0" applyBorder="0" applyAlignment="0" applyProtection="0"/>
    <xf numFmtId="0" fontId="28" fillId="0" borderId="0" applyNumberFormat="0" applyFill="0" applyBorder="0" applyAlignment="0" applyProtection="0">
      <alignment vertical="top"/>
      <protection locked="0"/>
    </xf>
    <xf numFmtId="173" fontId="29" fillId="31" borderId="0"/>
    <xf numFmtId="0" fontId="30" fillId="32" borderId="0"/>
    <xf numFmtId="173" fontId="16" fillId="0" borderId="0"/>
    <xf numFmtId="0" fontId="31" fillId="0" borderId="0" applyNumberFormat="0" applyFill="0" applyBorder="0" applyAlignment="0" applyProtection="0">
      <alignment vertical="top"/>
      <protection locked="0"/>
    </xf>
    <xf numFmtId="0" fontId="24" fillId="0" borderId="0"/>
    <xf numFmtId="10" fontId="26" fillId="18" borderId="0" applyFill="0" applyBorder="0" applyProtection="0">
      <alignment horizontal="center"/>
    </xf>
    <xf numFmtId="10" fontId="26" fillId="0" borderId="0"/>
    <xf numFmtId="0" fontId="26" fillId="0" borderId="0"/>
    <xf numFmtId="0" fontId="27" fillId="0" borderId="0"/>
    <xf numFmtId="0" fontId="32" fillId="0" borderId="0"/>
    <xf numFmtId="0" fontId="24" fillId="0" borderId="0"/>
    <xf numFmtId="38" fontId="24" fillId="0" borderId="0" applyFont="0" applyFill="0" applyBorder="0" applyAlignment="0" applyProtection="0"/>
    <xf numFmtId="40" fontId="24" fillId="0" borderId="0" applyFont="0" applyFill="0" applyBorder="0" applyAlignment="0" applyProtection="0"/>
    <xf numFmtId="10" fontId="25" fillId="0" borderId="0">
      <alignment horizontal="center"/>
    </xf>
    <xf numFmtId="0" fontId="33" fillId="18" borderId="0"/>
    <xf numFmtId="174" fontId="24" fillId="0" borderId="0" applyFont="0" applyFill="0" applyBorder="0" applyAlignment="0" applyProtection="0"/>
    <xf numFmtId="175" fontId="24" fillId="0" borderId="0" applyFont="0" applyFill="0" applyBorder="0" applyAlignment="0" applyProtection="0"/>
    <xf numFmtId="0" fontId="22" fillId="27"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2"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3" fillId="33" borderId="0" applyNumberFormat="0" applyBorder="0" applyAlignment="0" applyProtection="0"/>
    <xf numFmtId="0" fontId="22"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3" fillId="34" borderId="0" applyNumberFormat="0" applyBorder="0" applyAlignment="0" applyProtection="0"/>
    <xf numFmtId="0" fontId="22"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2" fillId="3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2"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3" fillId="26" borderId="0" applyNumberFormat="0" applyBorder="0" applyAlignment="0" applyProtection="0"/>
    <xf numFmtId="0" fontId="22"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3" fillId="27" borderId="0" applyNumberFormat="0" applyBorder="0" applyAlignment="0" applyProtection="0"/>
    <xf numFmtId="0" fontId="22"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23" fillId="25" borderId="0" applyNumberFormat="0" applyBorder="0" applyAlignment="0" applyProtection="0"/>
    <xf numFmtId="0" fontId="34"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5" fillId="10" borderId="10" applyNumberFormat="0" applyAlignment="0" applyProtection="0"/>
    <xf numFmtId="0" fontId="34" fillId="21" borderId="10" applyNumberFormat="0" applyAlignment="0" applyProtection="0">
      <alignment vertical="center"/>
    </xf>
    <xf numFmtId="0" fontId="36" fillId="21" borderId="0" applyNumberFormat="0" applyBorder="0" applyAlignment="0" applyProtection="0"/>
    <xf numFmtId="0" fontId="36"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7" fillId="9" borderId="0" applyNumberFormat="0" applyBorder="0" applyAlignment="0" applyProtection="0"/>
    <xf numFmtId="0" fontId="38" fillId="0" borderId="0" applyNumberFormat="0" applyFill="0" applyBorder="0" applyAlignment="0" applyProtection="0">
      <alignment vertical="center"/>
    </xf>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40"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2"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1" fillId="0" borderId="12"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4"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13" applyNumberFormat="0" applyFill="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5" fillId="0" borderId="0"/>
    <xf numFmtId="0" fontId="13" fillId="0" borderId="0"/>
    <xf numFmtId="0" fontId="13" fillId="0" borderId="0"/>
    <xf numFmtId="0" fontId="13" fillId="0" borderId="0"/>
    <xf numFmtId="0" fontId="13" fillId="0" borderId="0"/>
    <xf numFmtId="0" fontId="13" fillId="0" borderId="0"/>
    <xf numFmtId="0" fontId="13" fillId="0" borderId="0"/>
    <xf numFmtId="0" fontId="20" fillId="0" borderId="0"/>
    <xf numFmtId="0" fontId="20" fillId="0" borderId="0"/>
    <xf numFmtId="0" fontId="45" fillId="0" borderId="0"/>
    <xf numFmtId="0" fontId="13" fillId="0" borderId="0"/>
    <xf numFmtId="0" fontId="13" fillId="0" borderId="0"/>
    <xf numFmtId="0" fontId="13" fillId="0" borderId="0"/>
    <xf numFmtId="0" fontId="13" fillId="0" borderId="0"/>
    <xf numFmtId="0" fontId="20" fillId="0" borderId="0"/>
    <xf numFmtId="0" fontId="20" fillId="0" borderId="0"/>
    <xf numFmtId="0" fontId="45" fillId="0" borderId="0"/>
    <xf numFmtId="0" fontId="13" fillId="0" borderId="0"/>
    <xf numFmtId="0" fontId="13" fillId="0" borderId="0"/>
    <xf numFmtId="0" fontId="46" fillId="0" borderId="0">
      <alignment vertical="top"/>
    </xf>
    <xf numFmtId="0" fontId="45" fillId="0" borderId="0"/>
    <xf numFmtId="0" fontId="13" fillId="0" borderId="0"/>
    <xf numFmtId="0" fontId="13" fillId="0" borderId="0"/>
    <xf numFmtId="0" fontId="20" fillId="0" borderId="0"/>
    <xf numFmtId="0" fontId="20" fillId="0" borderId="0"/>
    <xf numFmtId="0" fontId="45" fillId="0" borderId="0"/>
    <xf numFmtId="0" fontId="45" fillId="0" borderId="0"/>
    <xf numFmtId="0" fontId="45"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20" fillId="0" borderId="0"/>
    <xf numFmtId="0" fontId="45" fillId="0" borderId="0"/>
    <xf numFmtId="0" fontId="45" fillId="0" borderId="0"/>
    <xf numFmtId="0" fontId="45" fillId="0" borderId="0"/>
    <xf numFmtId="0" fontId="13" fillId="0" borderId="0"/>
    <xf numFmtId="0" fontId="13" fillId="0" borderId="0"/>
    <xf numFmtId="0" fontId="13" fillId="0" borderId="0"/>
    <xf numFmtId="0" fontId="13" fillId="0" borderId="0"/>
    <xf numFmtId="0" fontId="13" fillId="0" borderId="0"/>
    <xf numFmtId="0" fontId="13" fillId="0" borderId="0"/>
    <xf numFmtId="0" fontId="27" fillId="0" borderId="0"/>
    <xf numFmtId="0" fontId="13" fillId="0" borderId="0"/>
    <xf numFmtId="0" fontId="13" fillId="0" borderId="0"/>
    <xf numFmtId="0" fontId="27" fillId="0" borderId="0"/>
    <xf numFmtId="0" fontId="13" fillId="0" borderId="0"/>
    <xf numFmtId="0" fontId="13" fillId="0" borderId="0"/>
    <xf numFmtId="0" fontId="27" fillId="0" borderId="0"/>
    <xf numFmtId="0" fontId="13" fillId="0" borderId="0"/>
    <xf numFmtId="0" fontId="27" fillId="0" borderId="0"/>
    <xf numFmtId="0" fontId="13" fillId="0" borderId="0"/>
    <xf numFmtId="0" fontId="27" fillId="0" borderId="0"/>
    <xf numFmtId="0" fontId="13" fillId="0" borderId="0"/>
    <xf numFmtId="0" fontId="27" fillId="0" borderId="0"/>
    <xf numFmtId="0" fontId="13" fillId="0" borderId="0"/>
    <xf numFmtId="0" fontId="27" fillId="0" borderId="0"/>
    <xf numFmtId="0" fontId="27" fillId="0" borderId="0"/>
    <xf numFmtId="0" fontId="13" fillId="0" borderId="0"/>
    <xf numFmtId="0" fontId="13" fillId="0" borderId="0"/>
    <xf numFmtId="0" fontId="13" fillId="0" borderId="0"/>
    <xf numFmtId="0" fontId="27" fillId="0" borderId="0"/>
    <xf numFmtId="0" fontId="27" fillId="0" borderId="0"/>
    <xf numFmtId="0" fontId="13" fillId="0" borderId="0"/>
    <xf numFmtId="0" fontId="13" fillId="0" borderId="0"/>
    <xf numFmtId="0" fontId="27" fillId="0" borderId="0"/>
    <xf numFmtId="0" fontId="27" fillId="0" borderId="0"/>
    <xf numFmtId="0" fontId="13" fillId="0" borderId="0"/>
    <xf numFmtId="0" fontId="13" fillId="0" borderId="0"/>
    <xf numFmtId="0" fontId="13" fillId="0" borderId="0"/>
    <xf numFmtId="0" fontId="27" fillId="0" borderId="0"/>
    <xf numFmtId="0" fontId="13" fillId="0" borderId="0"/>
    <xf numFmtId="0" fontId="27" fillId="0" borderId="0"/>
    <xf numFmtId="0" fontId="27" fillId="0" borderId="0"/>
    <xf numFmtId="0" fontId="13" fillId="0" borderId="0"/>
    <xf numFmtId="0" fontId="13" fillId="0" borderId="0"/>
    <xf numFmtId="0" fontId="13" fillId="0" borderId="0"/>
    <xf numFmtId="0" fontId="27" fillId="0" borderId="0"/>
    <xf numFmtId="0" fontId="27" fillId="0" borderId="0"/>
    <xf numFmtId="0" fontId="13" fillId="0" borderId="0"/>
    <xf numFmtId="0" fontId="13" fillId="0" borderId="0"/>
    <xf numFmtId="0" fontId="27" fillId="0" borderId="0"/>
    <xf numFmtId="0" fontId="13" fillId="0" borderId="0"/>
    <xf numFmtId="0" fontId="13" fillId="0" borderId="0"/>
    <xf numFmtId="0" fontId="13" fillId="0" borderId="0"/>
    <xf numFmtId="0" fontId="13" fillId="0" borderId="0"/>
    <xf numFmtId="0" fontId="27" fillId="0" borderId="0"/>
    <xf numFmtId="0" fontId="13" fillId="0" borderId="0"/>
    <xf numFmtId="0" fontId="13" fillId="0" borderId="0"/>
    <xf numFmtId="0" fontId="13" fillId="0" borderId="0"/>
    <xf numFmtId="0" fontId="13" fillId="0" borderId="0"/>
    <xf numFmtId="0" fontId="13" fillId="0" borderId="0"/>
    <xf numFmtId="0" fontId="27" fillId="0" borderId="0"/>
    <xf numFmtId="0" fontId="27" fillId="0" borderId="0"/>
    <xf numFmtId="0" fontId="27" fillId="0" borderId="0"/>
    <xf numFmtId="0" fontId="13" fillId="0" borderId="0"/>
    <xf numFmtId="0" fontId="27" fillId="0" borderId="0"/>
    <xf numFmtId="0" fontId="27" fillId="0" borderId="0"/>
    <xf numFmtId="0" fontId="13" fillId="0" borderId="0"/>
    <xf numFmtId="0" fontId="13" fillId="0" borderId="0"/>
    <xf numFmtId="0" fontId="13" fillId="0" borderId="0"/>
    <xf numFmtId="0" fontId="27" fillId="0" borderId="0"/>
    <xf numFmtId="0" fontId="27" fillId="0" borderId="0"/>
    <xf numFmtId="0" fontId="13" fillId="0" borderId="0"/>
    <xf numFmtId="0" fontId="13" fillId="0" borderId="0"/>
    <xf numFmtId="0" fontId="27" fillId="0" borderId="0"/>
    <xf numFmtId="0" fontId="13" fillId="0" borderId="0"/>
    <xf numFmtId="0" fontId="13" fillId="0" borderId="0"/>
    <xf numFmtId="0" fontId="13" fillId="0" borderId="0"/>
    <xf numFmtId="0" fontId="13" fillId="0" borderId="0"/>
    <xf numFmtId="0" fontId="13" fillId="0" borderId="0"/>
    <xf numFmtId="0" fontId="13" fillId="0" borderId="0"/>
    <xf numFmtId="0" fontId="27" fillId="0" borderId="0"/>
    <xf numFmtId="0" fontId="13" fillId="0" borderId="0"/>
    <xf numFmtId="0" fontId="13" fillId="0" borderId="0"/>
    <xf numFmtId="0" fontId="13" fillId="0" borderId="0"/>
    <xf numFmtId="0" fontId="13" fillId="0" borderId="0"/>
    <xf numFmtId="0" fontId="27" fillId="0" borderId="0"/>
    <xf numFmtId="0" fontId="13" fillId="0" borderId="0"/>
    <xf numFmtId="0" fontId="13" fillId="0" borderId="0"/>
    <xf numFmtId="0" fontId="13" fillId="0" borderId="0"/>
    <xf numFmtId="0" fontId="13" fillId="0" borderId="0"/>
    <xf numFmtId="0" fontId="13" fillId="0" borderId="0"/>
    <xf numFmtId="0" fontId="27" fillId="0" borderId="0"/>
    <xf numFmtId="0" fontId="13" fillId="0" borderId="0"/>
    <xf numFmtId="0" fontId="27" fillId="0" borderId="0"/>
    <xf numFmtId="0" fontId="13" fillId="0" borderId="0"/>
    <xf numFmtId="0" fontId="27" fillId="0" borderId="0"/>
    <xf numFmtId="0" fontId="27" fillId="0" borderId="0"/>
    <xf numFmtId="0" fontId="27" fillId="0" borderId="0"/>
    <xf numFmtId="0" fontId="13" fillId="0" borderId="0"/>
    <xf numFmtId="0" fontId="27" fillId="0" borderId="0"/>
    <xf numFmtId="0" fontId="27" fillId="0" borderId="0"/>
    <xf numFmtId="0" fontId="13" fillId="0" borderId="0"/>
    <xf numFmtId="0" fontId="13" fillId="0" borderId="0"/>
    <xf numFmtId="0" fontId="13" fillId="0" borderId="0"/>
    <xf numFmtId="0" fontId="27" fillId="0" borderId="0"/>
    <xf numFmtId="0" fontId="27" fillId="0" borderId="0"/>
    <xf numFmtId="0" fontId="13" fillId="0" borderId="0"/>
    <xf numFmtId="0" fontId="27" fillId="0" borderId="0"/>
    <xf numFmtId="0" fontId="27" fillId="0" borderId="0"/>
    <xf numFmtId="0" fontId="27" fillId="0" borderId="0"/>
    <xf numFmtId="0" fontId="27" fillId="0" borderId="0"/>
    <xf numFmtId="0" fontId="27" fillId="0" borderId="0"/>
    <xf numFmtId="0" fontId="27" fillId="0" borderId="0"/>
    <xf numFmtId="0" fontId="13" fillId="0" borderId="0"/>
    <xf numFmtId="0" fontId="27" fillId="0" borderId="0"/>
    <xf numFmtId="0" fontId="13" fillId="0" borderId="0"/>
    <xf numFmtId="0" fontId="13" fillId="0" borderId="0"/>
    <xf numFmtId="0" fontId="13" fillId="0" borderId="0"/>
    <xf numFmtId="0" fontId="13" fillId="0" borderId="0"/>
    <xf numFmtId="0" fontId="27" fillId="0" borderId="0"/>
    <xf numFmtId="0" fontId="13" fillId="0" borderId="0"/>
    <xf numFmtId="0" fontId="13" fillId="0" borderId="0"/>
    <xf numFmtId="0" fontId="13" fillId="0" borderId="0"/>
    <xf numFmtId="0" fontId="13" fillId="0" borderId="0"/>
    <xf numFmtId="0" fontId="13" fillId="0" borderId="0"/>
    <xf numFmtId="0" fontId="13" fillId="0" borderId="0"/>
    <xf numFmtId="0" fontId="27" fillId="0" borderId="0"/>
    <xf numFmtId="0" fontId="13" fillId="0" borderId="0"/>
    <xf numFmtId="0" fontId="27" fillId="0" borderId="0"/>
    <xf numFmtId="0" fontId="13" fillId="0" borderId="0"/>
    <xf numFmtId="0" fontId="27" fillId="0" borderId="0"/>
    <xf numFmtId="0" fontId="13" fillId="0" borderId="0"/>
    <xf numFmtId="0" fontId="27" fillId="0" borderId="0"/>
    <xf numFmtId="0" fontId="13" fillId="0" borderId="0"/>
    <xf numFmtId="0" fontId="13" fillId="0" borderId="0"/>
    <xf numFmtId="0" fontId="27" fillId="0" borderId="0"/>
    <xf numFmtId="0" fontId="13" fillId="0" borderId="0"/>
    <xf numFmtId="0" fontId="27" fillId="0" borderId="0"/>
    <xf numFmtId="0" fontId="13" fillId="0" borderId="0"/>
    <xf numFmtId="0" fontId="27" fillId="0" borderId="0"/>
    <xf numFmtId="0" fontId="13" fillId="0" borderId="0"/>
    <xf numFmtId="0" fontId="27" fillId="0" borderId="0"/>
    <xf numFmtId="0" fontId="13" fillId="0" borderId="0"/>
    <xf numFmtId="0" fontId="13" fillId="0" borderId="0"/>
    <xf numFmtId="0" fontId="27" fillId="0" borderId="0"/>
    <xf numFmtId="0" fontId="13" fillId="0" borderId="0"/>
    <xf numFmtId="0" fontId="27" fillId="0" borderId="0"/>
    <xf numFmtId="0" fontId="13" fillId="0" borderId="0"/>
    <xf numFmtId="0" fontId="27" fillId="0" borderId="0"/>
    <xf numFmtId="0" fontId="13" fillId="0" borderId="0"/>
    <xf numFmtId="0" fontId="27" fillId="0" borderId="0"/>
    <xf numFmtId="0" fontId="13" fillId="0" borderId="0"/>
    <xf numFmtId="0" fontId="27" fillId="0" borderId="0"/>
    <xf numFmtId="0" fontId="13" fillId="0" borderId="0"/>
    <xf numFmtId="0" fontId="27" fillId="0" borderId="0"/>
    <xf numFmtId="0" fontId="13" fillId="0" borderId="0"/>
    <xf numFmtId="0" fontId="27" fillId="0" borderId="0"/>
    <xf numFmtId="0" fontId="13" fillId="0" borderId="0"/>
    <xf numFmtId="0" fontId="13" fillId="0" borderId="0"/>
    <xf numFmtId="0" fontId="27" fillId="0" borderId="0"/>
    <xf numFmtId="0" fontId="13" fillId="0" borderId="0"/>
    <xf numFmtId="0" fontId="27" fillId="0" borderId="0"/>
    <xf numFmtId="0" fontId="13" fillId="0" borderId="0"/>
    <xf numFmtId="0" fontId="13" fillId="0" borderId="0"/>
    <xf numFmtId="0" fontId="13" fillId="0" borderId="0"/>
    <xf numFmtId="0" fontId="13" fillId="0" borderId="0"/>
    <xf numFmtId="0" fontId="13" fillId="0" borderId="0"/>
    <xf numFmtId="0" fontId="27" fillId="0" borderId="0"/>
    <xf numFmtId="0" fontId="13" fillId="0" borderId="0"/>
    <xf numFmtId="0" fontId="13" fillId="0" borderId="0"/>
    <xf numFmtId="0" fontId="13" fillId="0" borderId="0"/>
    <xf numFmtId="0" fontId="13"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27" fillId="0" borderId="0"/>
    <xf numFmtId="0" fontId="13"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27" fillId="0" borderId="0"/>
    <xf numFmtId="0" fontId="13" fillId="0" borderId="0"/>
    <xf numFmtId="0" fontId="27"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48" fillId="0" borderId="0"/>
    <xf numFmtId="0" fontId="45" fillId="0" borderId="0"/>
    <xf numFmtId="0" fontId="13"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13" fillId="0" borderId="0"/>
    <xf numFmtId="0" fontId="45"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8" fillId="0" borderId="0"/>
    <xf numFmtId="0" fontId="4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0"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0" fillId="0" borderId="0"/>
    <xf numFmtId="0" fontId="45" fillId="0" borderId="0"/>
    <xf numFmtId="0" fontId="13" fillId="0" borderId="0"/>
    <xf numFmtId="0" fontId="13" fillId="0" borderId="0"/>
    <xf numFmtId="0" fontId="45" fillId="0" borderId="0"/>
    <xf numFmtId="0" fontId="47" fillId="0" borderId="0"/>
    <xf numFmtId="0" fontId="47" fillId="0" borderId="0"/>
    <xf numFmtId="0" fontId="47" fillId="0" borderId="0"/>
    <xf numFmtId="0" fontId="13" fillId="0" borderId="0"/>
    <xf numFmtId="0" fontId="13" fillId="0" borderId="0"/>
    <xf numFmtId="0" fontId="13" fillId="0" borderId="0"/>
    <xf numFmtId="0" fontId="1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47" fillId="0" borderId="0"/>
    <xf numFmtId="0" fontId="17" fillId="0" borderId="0"/>
    <xf numFmtId="0" fontId="45"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20" fillId="0" borderId="0"/>
    <xf numFmtId="0" fontId="20" fillId="0" borderId="0"/>
    <xf numFmtId="0" fontId="46" fillId="0" borderId="0">
      <alignment vertical="top"/>
    </xf>
    <xf numFmtId="0" fontId="49"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0" fillId="0" borderId="14" applyNumberFormat="0" applyFill="0" applyAlignment="0" applyProtection="0"/>
    <xf numFmtId="0" fontId="51" fillId="0" borderId="15" applyNumberFormat="0" applyFill="0" applyAlignment="0" applyProtection="0">
      <alignment vertical="center"/>
    </xf>
    <xf numFmtId="0" fontId="52"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3" fillId="37" borderId="16" applyNumberFormat="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6" fillId="38" borderId="0" applyNumberFormat="0" applyBorder="0" applyAlignment="0" applyProtection="0"/>
    <xf numFmtId="0" fontId="57" fillId="13"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7"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58" fillId="18" borderId="10" applyNumberFormat="0" applyAlignment="0" applyProtection="0"/>
    <xf numFmtId="0" fontId="1" fillId="0" borderId="0"/>
    <xf numFmtId="0" fontId="13" fillId="0" borderId="0"/>
    <xf numFmtId="0" fontId="27" fillId="0" borderId="0"/>
    <xf numFmtId="0" fontId="48" fillId="0" borderId="0"/>
    <xf numFmtId="0" fontId="1" fillId="0" borderId="0"/>
    <xf numFmtId="0" fontId="1" fillId="0" borderId="0"/>
    <xf numFmtId="0" fontId="17" fillId="0" borderId="0"/>
    <xf numFmtId="0" fontId="17" fillId="0" borderId="0"/>
    <xf numFmtId="0" fontId="17" fillId="0" borderId="0"/>
    <xf numFmtId="0" fontId="17" fillId="0" borderId="0"/>
    <xf numFmtId="0" fontId="1" fillId="0" borderId="0"/>
    <xf numFmtId="0" fontId="1" fillId="0" borderId="0"/>
    <xf numFmtId="0" fontId="51" fillId="0" borderId="17"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1"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59" fillId="0" borderId="18" applyNumberFormat="0" applyFill="0" applyAlignment="0" applyProtection="0"/>
    <xf numFmtId="0" fontId="60"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1" fillId="7" borderId="0" applyNumberFormat="0" applyBorder="0" applyAlignment="0" applyProtection="0"/>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20" fillId="8" borderId="19" applyNumberFormat="0" applyFont="0" applyAlignment="0" applyProtection="0"/>
    <xf numFmtId="0" fontId="13" fillId="8" borderId="19" applyNumberFormat="0" applyFont="0" applyAlignment="0" applyProtection="0"/>
    <xf numFmtId="0" fontId="64" fillId="8" borderId="19" applyNumberFormat="0" applyFont="0" applyAlignment="0" applyProtection="0"/>
    <xf numFmtId="0" fontId="64" fillId="8" borderId="19" applyNumberFormat="0" applyFont="0" applyAlignment="0" applyProtection="0"/>
    <xf numFmtId="0" fontId="48" fillId="8" borderId="19" applyNumberFormat="0" applyFont="0" applyAlignment="0" applyProtection="0"/>
    <xf numFmtId="0" fontId="48" fillId="8" borderId="19" applyNumberFormat="0" applyFont="0" applyAlignment="0" applyProtection="0"/>
    <xf numFmtId="0" fontId="64" fillId="8" borderId="19" applyNumberFormat="0" applyFont="0" applyAlignment="0" applyProtection="0"/>
    <xf numFmtId="0" fontId="64" fillId="8" borderId="19" applyNumberFormat="0" applyFont="0" applyAlignment="0" applyProtection="0"/>
    <xf numFmtId="0" fontId="64" fillId="8" borderId="19" applyNumberFormat="0" applyFont="0" applyAlignment="0" applyProtection="0"/>
    <xf numFmtId="0" fontId="48" fillId="8" borderId="19" applyNumberFormat="0" applyFont="0" applyAlignment="0" applyProtection="0"/>
    <xf numFmtId="0" fontId="48" fillId="8" borderId="19" applyNumberFormat="0" applyFont="0" applyAlignment="0" applyProtection="0"/>
    <xf numFmtId="0" fontId="64" fillId="8" borderId="19" applyNumberFormat="0" applyFont="0" applyAlignment="0" applyProtection="0"/>
    <xf numFmtId="0" fontId="64" fillId="8" borderId="19" applyNumberFormat="0" applyFont="0" applyAlignment="0" applyProtection="0"/>
    <xf numFmtId="0" fontId="48" fillId="8" borderId="19" applyNumberFormat="0" applyFont="0" applyAlignment="0" applyProtection="0"/>
    <xf numFmtId="0" fontId="64" fillId="8" borderId="19" applyNumberFormat="0" applyFont="0" applyAlignment="0" applyProtection="0"/>
    <xf numFmtId="0" fontId="64" fillId="8" borderId="19" applyNumberFormat="0" applyFont="0" applyAlignment="0" applyProtection="0"/>
    <xf numFmtId="0" fontId="48" fillId="8" borderId="19" applyNumberFormat="0" applyFont="0" applyAlignment="0" applyProtection="0"/>
    <xf numFmtId="0" fontId="48" fillId="8" borderId="19" applyNumberFormat="0" applyFont="0" applyAlignment="0" applyProtection="0"/>
    <xf numFmtId="0" fontId="48" fillId="8" borderId="19" applyNumberFormat="0" applyFont="0" applyAlignment="0" applyProtection="0"/>
    <xf numFmtId="0" fontId="48" fillId="8" borderId="19" applyNumberFormat="0" applyFont="0" applyAlignment="0" applyProtection="0"/>
    <xf numFmtId="0" fontId="48" fillId="8" borderId="19" applyNumberFormat="0" applyFont="0" applyAlignment="0" applyProtection="0"/>
    <xf numFmtId="0" fontId="48" fillId="8" borderId="19" applyNumberFormat="0" applyFont="0" applyAlignment="0" applyProtection="0"/>
    <xf numFmtId="0" fontId="48" fillId="8" borderId="19" applyNumberFormat="0" applyFont="0" applyAlignment="0" applyProtection="0"/>
    <xf numFmtId="0" fontId="48" fillId="8" borderId="19" applyNumberFormat="0" applyFont="0" applyAlignment="0" applyProtection="0"/>
    <xf numFmtId="0" fontId="48" fillId="8" borderId="19" applyNumberFormat="0" applyFont="0" applyAlignment="0" applyProtection="0"/>
    <xf numFmtId="0" fontId="48" fillId="8" borderId="19" applyNumberFormat="0" applyFont="0" applyAlignment="0" applyProtection="0"/>
    <xf numFmtId="0" fontId="48" fillId="8" borderId="19" applyNumberFormat="0" applyFont="0" applyAlignment="0" applyProtection="0"/>
    <xf numFmtId="0" fontId="48" fillId="8" borderId="19" applyNumberFormat="0" applyFont="0" applyAlignment="0" applyProtection="0"/>
    <xf numFmtId="0" fontId="48" fillId="8" borderId="19" applyNumberFormat="0" applyFont="0" applyAlignment="0" applyProtection="0"/>
    <xf numFmtId="0" fontId="48" fillId="8" borderId="19" applyNumberFormat="0" applyFont="0" applyAlignment="0" applyProtection="0"/>
    <xf numFmtId="0" fontId="48" fillId="8" borderId="19" applyNumberFormat="0" applyFont="0" applyAlignment="0" applyProtection="0"/>
    <xf numFmtId="0" fontId="48" fillId="8" borderId="19" applyNumberFormat="0" applyFont="0" applyAlignment="0" applyProtection="0"/>
    <xf numFmtId="0" fontId="48" fillId="8" borderId="19" applyNumberFormat="0" applyFont="0" applyAlignment="0" applyProtection="0"/>
    <xf numFmtId="0" fontId="27" fillId="8" borderId="19" applyNumberFormat="0" applyFont="0" applyAlignment="0" applyProtection="0"/>
    <xf numFmtId="0" fontId="48" fillId="8" borderId="19" applyNumberFormat="0" applyFont="0" applyAlignment="0" applyProtection="0"/>
    <xf numFmtId="0" fontId="48" fillId="8" borderId="19" applyNumberFormat="0" applyFont="0" applyAlignment="0" applyProtection="0"/>
    <xf numFmtId="0" fontId="64" fillId="8" borderId="19" applyNumberFormat="0" applyFont="0" applyAlignment="0" applyProtection="0"/>
    <xf numFmtId="0" fontId="64" fillId="8" borderId="19" applyNumberFormat="0" applyFont="0" applyAlignment="0" applyProtection="0"/>
    <xf numFmtId="0" fontId="64" fillId="8" borderId="19" applyNumberFormat="0" applyFont="0" applyAlignment="0" applyProtection="0"/>
    <xf numFmtId="0" fontId="64" fillId="8" borderId="19" applyNumberFormat="0" applyFont="0" applyAlignment="0" applyProtection="0"/>
    <xf numFmtId="0" fontId="64" fillId="8" borderId="19" applyNumberFormat="0" applyFont="0" applyAlignment="0" applyProtection="0"/>
    <xf numFmtId="0" fontId="48" fillId="8" borderId="19" applyNumberFormat="0" applyFont="0" applyAlignment="0" applyProtection="0"/>
    <xf numFmtId="0" fontId="64" fillId="8" borderId="19" applyNumberFormat="0" applyFont="0" applyAlignment="0" applyProtection="0"/>
    <xf numFmtId="0" fontId="48" fillId="8" borderId="19" applyNumberFormat="0" applyFont="0" applyAlignment="0" applyProtection="0"/>
    <xf numFmtId="0" fontId="48" fillId="8" borderId="19" applyNumberFormat="0" applyFont="0" applyAlignment="0" applyProtection="0"/>
    <xf numFmtId="0" fontId="64" fillId="8" borderId="19" applyNumberFormat="0" applyFont="0" applyAlignment="0" applyProtection="0"/>
    <xf numFmtId="0" fontId="48" fillId="8" borderId="19" applyNumberFormat="0" applyFont="0" applyAlignment="0" applyProtection="0"/>
    <xf numFmtId="0" fontId="48" fillId="8" borderId="19" applyNumberFormat="0" applyFont="0" applyAlignment="0" applyProtection="0"/>
    <xf numFmtId="0" fontId="64" fillId="8" borderId="19" applyNumberFormat="0" applyFont="0" applyAlignment="0" applyProtection="0"/>
    <xf numFmtId="0" fontId="64" fillId="8" borderId="19" applyNumberFormat="0" applyFont="0" applyAlignment="0" applyProtection="0"/>
    <xf numFmtId="0" fontId="64" fillId="8" borderId="19" applyNumberFormat="0" applyFont="0" applyAlignment="0" applyProtection="0"/>
    <xf numFmtId="0" fontId="48" fillId="8" borderId="19" applyNumberFormat="0" applyFont="0" applyAlignment="0" applyProtection="0"/>
    <xf numFmtId="0" fontId="48" fillId="8" borderId="19" applyNumberFormat="0" applyFont="0" applyAlignment="0" applyProtection="0"/>
    <xf numFmtId="0" fontId="52" fillId="39" borderId="16" applyNumberFormat="0" applyAlignment="0" applyProtection="0">
      <alignment vertical="center"/>
    </xf>
    <xf numFmtId="0" fontId="65" fillId="13"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5"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66" fillId="18" borderId="20" applyNumberFormat="0" applyAlignment="0" applyProtection="0"/>
    <xf numFmtId="0" fontId="56"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67" fillId="15" borderId="0" applyNumberFormat="0" applyBorder="0" applyAlignment="0" applyProtection="0"/>
    <xf numFmtId="0" fontId="14" fillId="0" borderId="0"/>
    <xf numFmtId="0" fontId="63"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2"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176" fontId="13" fillId="0" borderId="0" applyFont="0" applyFill="0" applyBorder="0" applyAlignment="0" applyProtection="0"/>
    <xf numFmtId="168" fontId="70" fillId="0" borderId="0" applyFont="0" applyFill="0" applyBorder="0" applyAlignment="0" applyProtection="0"/>
    <xf numFmtId="0" fontId="18" fillId="0" borderId="0">
      <protection locked="0"/>
    </xf>
    <xf numFmtId="0" fontId="83" fillId="0" borderId="0"/>
    <xf numFmtId="0" fontId="85" fillId="0" borderId="0"/>
    <xf numFmtId="0" fontId="86" fillId="0" borderId="0"/>
    <xf numFmtId="0" fontId="85" fillId="8" borderId="19" applyNumberFormat="0" applyFont="0" applyAlignment="0" applyProtection="0"/>
    <xf numFmtId="0" fontId="27" fillId="0" borderId="0"/>
    <xf numFmtId="0" fontId="17" fillId="0" borderId="0"/>
    <xf numFmtId="0" fontId="1" fillId="0" borderId="0"/>
    <xf numFmtId="0" fontId="17" fillId="0" borderId="0"/>
  </cellStyleXfs>
  <cellXfs count="497">
    <xf numFmtId="0" fontId="0" fillId="0" borderId="0" xfId="0"/>
    <xf numFmtId="0" fontId="6" fillId="0" borderId="0" xfId="0" applyFont="1"/>
    <xf numFmtId="0" fontId="9" fillId="0" borderId="0" xfId="1" applyFont="1"/>
    <xf numFmtId="0" fontId="73" fillId="0" borderId="0" xfId="0" applyFont="1" applyFill="1"/>
    <xf numFmtId="4" fontId="12" fillId="0" borderId="3" xfId="0" applyNumberFormat="1" applyFont="1" applyFill="1" applyBorder="1" applyAlignment="1">
      <alignment vertical="center" wrapText="1"/>
    </xf>
    <xf numFmtId="4" fontId="7" fillId="0" borderId="3" xfId="0" applyNumberFormat="1" applyFont="1" applyFill="1" applyBorder="1" applyAlignment="1">
      <alignment vertical="center" wrapText="1"/>
    </xf>
    <xf numFmtId="0" fontId="7" fillId="0" borderId="3" xfId="0" quotePrefix="1" applyFont="1" applyFill="1" applyBorder="1" applyAlignment="1">
      <alignment horizontal="center" vertical="center" wrapText="1"/>
    </xf>
    <xf numFmtId="4" fontId="7" fillId="0" borderId="3" xfId="0" quotePrefix="1" applyNumberFormat="1" applyFont="1" applyFill="1" applyBorder="1" applyAlignment="1">
      <alignment horizontal="center" vertical="center" wrapText="1"/>
    </xf>
    <xf numFmtId="4" fontId="12" fillId="0" borderId="3" xfId="0" quotePrefix="1" applyNumberFormat="1" applyFont="1" applyFill="1" applyBorder="1" applyAlignment="1">
      <alignment vertical="center" wrapText="1"/>
    </xf>
    <xf numFmtId="164" fontId="7" fillId="0" borderId="3" xfId="0" applyNumberFormat="1" applyFont="1" applyFill="1" applyBorder="1" applyAlignment="1">
      <alignment vertical="center"/>
    </xf>
    <xf numFmtId="3" fontId="29" fillId="0" borderId="0" xfId="1" applyNumberFormat="1" applyFont="1" applyAlignment="1">
      <alignment horizontal="right"/>
    </xf>
    <xf numFmtId="3" fontId="29" fillId="0" borderId="0" xfId="1" applyNumberFormat="1" applyFont="1" applyFill="1" applyAlignment="1">
      <alignment vertical="center"/>
    </xf>
    <xf numFmtId="3" fontId="78" fillId="0" borderId="0" xfId="1" applyNumberFormat="1" applyFont="1" applyAlignment="1">
      <alignment vertical="center"/>
    </xf>
    <xf numFmtId="0" fontId="79" fillId="0" borderId="0" xfId="1" applyFont="1"/>
    <xf numFmtId="0" fontId="6" fillId="2" borderId="0" xfId="0" applyFont="1" applyFill="1"/>
    <xf numFmtId="0" fontId="6" fillId="0" borderId="0" xfId="0" applyFont="1" applyFill="1"/>
    <xf numFmtId="0" fontId="6" fillId="0" borderId="0" xfId="0" applyFont="1" applyFill="1" applyAlignment="1">
      <alignment vertical="center"/>
    </xf>
    <xf numFmtId="0" fontId="6" fillId="2" borderId="0" xfId="0" applyFont="1" applyFill="1" applyAlignment="1">
      <alignment vertical="center"/>
    </xf>
    <xf numFmtId="0" fontId="3" fillId="0" borderId="0" xfId="0" applyFont="1" applyAlignment="1">
      <alignment horizontal="left"/>
    </xf>
    <xf numFmtId="0" fontId="6" fillId="0" borderId="0" xfId="0" applyFont="1" applyAlignment="1">
      <alignment vertical="center"/>
    </xf>
    <xf numFmtId="0" fontId="12" fillId="0" borderId="0" xfId="1" applyFont="1" applyAlignment="1">
      <alignment horizontal="right"/>
    </xf>
    <xf numFmtId="0" fontId="30" fillId="0" borderId="0" xfId="1" applyNumberFormat="1" applyFont="1" applyAlignment="1"/>
    <xf numFmtId="0" fontId="5" fillId="0" borderId="0" xfId="0" applyFont="1" applyAlignment="1">
      <alignment horizontal="right"/>
    </xf>
    <xf numFmtId="4" fontId="8" fillId="0" borderId="3" xfId="0" applyNumberFormat="1" applyFont="1" applyFill="1" applyBorder="1" applyAlignment="1">
      <alignment vertical="center" wrapText="1"/>
    </xf>
    <xf numFmtId="4" fontId="8" fillId="0" borderId="3" xfId="0" applyNumberFormat="1" applyFont="1" applyFill="1" applyBorder="1" applyAlignment="1">
      <alignment horizontal="center" vertical="center" wrapText="1"/>
    </xf>
    <xf numFmtId="0" fontId="7" fillId="0" borderId="0" xfId="0" applyFont="1" applyFill="1" applyAlignment="1">
      <alignment vertical="center"/>
    </xf>
    <xf numFmtId="0" fontId="7" fillId="0" borderId="0" xfId="0" applyNumberFormat="1" applyFont="1" applyFill="1" applyAlignment="1">
      <alignment vertical="center" wrapText="1"/>
    </xf>
    <xf numFmtId="0" fontId="6" fillId="0" borderId="0" xfId="0" applyFont="1" applyFill="1" applyAlignment="1">
      <alignment horizontal="right"/>
    </xf>
    <xf numFmtId="0" fontId="87" fillId="0" borderId="3" xfId="0" applyFont="1" applyFill="1" applyBorder="1" applyAlignment="1">
      <alignment horizontal="center" vertical="center" wrapText="1"/>
    </xf>
    <xf numFmtId="4" fontId="8" fillId="0" borderId="3" xfId="0" quotePrefix="1" applyNumberFormat="1" applyFont="1" applyFill="1" applyBorder="1" applyAlignment="1">
      <alignment horizontal="right" vertical="center" wrapText="1"/>
    </xf>
    <xf numFmtId="2" fontId="7" fillId="0" borderId="0" xfId="0" applyNumberFormat="1" applyFont="1" applyFill="1"/>
    <xf numFmtId="0" fontId="8" fillId="0" borderId="3" xfId="0" applyFont="1" applyFill="1" applyBorder="1" applyAlignment="1">
      <alignment horizontal="center" vertical="center" wrapText="1"/>
    </xf>
    <xf numFmtId="4" fontId="11" fillId="0" borderId="3" xfId="0" applyNumberFormat="1" applyFont="1" applyFill="1" applyBorder="1" applyAlignment="1">
      <alignment vertical="center" wrapText="1"/>
    </xf>
    <xf numFmtId="4" fontId="7" fillId="0" borderId="0" xfId="0" applyNumberFormat="1" applyFont="1" applyFill="1"/>
    <xf numFmtId="0" fontId="9" fillId="0" borderId="0" xfId="0" applyFont="1" applyFill="1"/>
    <xf numFmtId="0" fontId="3" fillId="0" borderId="0" xfId="0" applyFont="1" applyFill="1" applyAlignment="1">
      <alignment horizontal="left"/>
    </xf>
    <xf numFmtId="0" fontId="9" fillId="0" borderId="0" xfId="0" applyFont="1" applyFill="1" applyAlignment="1">
      <alignment horizontal="right" vertical="center"/>
    </xf>
    <xf numFmtId="4" fontId="8" fillId="0" borderId="0" xfId="0" applyNumberFormat="1" applyFont="1" applyFill="1" applyBorder="1" applyAlignment="1">
      <alignment vertical="center" wrapText="1"/>
    </xf>
    <xf numFmtId="0" fontId="9" fillId="0" borderId="0" xfId="0" applyFont="1" applyFill="1" applyBorder="1"/>
    <xf numFmtId="0" fontId="84" fillId="0" borderId="0" xfId="0" applyFont="1" applyFill="1" applyBorder="1" applyAlignment="1">
      <alignment horizontal="center"/>
    </xf>
    <xf numFmtId="0" fontId="16" fillId="0" borderId="0" xfId="1" applyFont="1"/>
    <xf numFmtId="0" fontId="73" fillId="0" borderId="0" xfId="1" applyFont="1"/>
    <xf numFmtId="0" fontId="89" fillId="0" borderId="0" xfId="1" applyFont="1" applyBorder="1" applyAlignment="1">
      <alignment wrapText="1"/>
    </xf>
    <xf numFmtId="0" fontId="91" fillId="0" borderId="0" xfId="1" applyFont="1" applyAlignment="1">
      <alignment horizontal="center"/>
    </xf>
    <xf numFmtId="0" fontId="92" fillId="0" borderId="0" xfId="1" applyFont="1"/>
    <xf numFmtId="0" fontId="74" fillId="0" borderId="0" xfId="1" applyFont="1" applyAlignment="1"/>
    <xf numFmtId="0" fontId="9" fillId="0" borderId="0" xfId="1" applyFont="1" applyAlignment="1">
      <alignment horizontal="right"/>
    </xf>
    <xf numFmtId="0" fontId="7" fillId="0" borderId="0" xfId="1" applyFont="1"/>
    <xf numFmtId="0" fontId="8" fillId="0" borderId="3" xfId="1" applyFont="1" applyFill="1" applyBorder="1" applyAlignment="1">
      <alignment horizontal="center" vertical="center" wrapText="1"/>
    </xf>
    <xf numFmtId="0" fontId="75" fillId="0" borderId="3" xfId="1" applyFont="1" applyFill="1" applyBorder="1" applyAlignment="1">
      <alignment horizontal="center" vertical="center" wrapText="1"/>
    </xf>
    <xf numFmtId="0" fontId="8" fillId="0" borderId="3" xfId="1" applyFont="1" applyFill="1" applyBorder="1" applyAlignment="1">
      <alignment horizontal="left" vertical="center" wrapText="1"/>
    </xf>
    <xf numFmtId="164" fontId="77" fillId="0" borderId="3" xfId="0" applyNumberFormat="1" applyFont="1" applyFill="1" applyBorder="1" applyAlignment="1">
      <alignment horizontal="right" vertical="center"/>
    </xf>
    <xf numFmtId="49" fontId="8" fillId="0" borderId="21" xfId="1" applyNumberFormat="1" applyFont="1" applyFill="1" applyBorder="1" applyAlignment="1">
      <alignment horizontal="center" vertical="center" wrapText="1"/>
    </xf>
    <xf numFmtId="2" fontId="8" fillId="0" borderId="21" xfId="1" applyNumberFormat="1" applyFont="1" applyFill="1" applyBorder="1" applyAlignment="1">
      <alignment vertical="center" wrapText="1"/>
    </xf>
    <xf numFmtId="49" fontId="7" fillId="0" borderId="22" xfId="1" applyNumberFormat="1" applyFont="1" applyFill="1" applyBorder="1" applyAlignment="1">
      <alignment horizontal="center" vertical="center" wrapText="1"/>
    </xf>
    <xf numFmtId="2" fontId="7" fillId="0" borderId="22" xfId="1" applyNumberFormat="1" applyFont="1" applyFill="1" applyBorder="1" applyAlignment="1">
      <alignment vertical="center" wrapText="1"/>
    </xf>
    <xf numFmtId="4" fontId="7" fillId="0" borderId="6" xfId="1" applyNumberFormat="1" applyFont="1" applyFill="1" applyBorder="1" applyAlignment="1">
      <alignment vertical="center" wrapText="1"/>
    </xf>
    <xf numFmtId="4" fontId="9" fillId="0" borderId="0" xfId="1" applyNumberFormat="1" applyFont="1" applyAlignment="1">
      <alignment vertical="center"/>
    </xf>
    <xf numFmtId="0" fontId="3" fillId="0" borderId="0" xfId="1" applyFont="1"/>
    <xf numFmtId="0" fontId="30" fillId="0" borderId="0" xfId="1" applyFont="1"/>
    <xf numFmtId="0" fontId="93" fillId="0" borderId="0" xfId="1" applyFont="1"/>
    <xf numFmtId="164" fontId="77" fillId="0" borderId="3" xfId="0" applyNumberFormat="1" applyFont="1" applyFill="1" applyBorder="1" applyAlignment="1">
      <alignment vertical="center"/>
    </xf>
    <xf numFmtId="49" fontId="94" fillId="0" borderId="0" xfId="1" applyNumberFormat="1" applyFont="1" applyBorder="1" applyAlignment="1">
      <alignment vertical="center" wrapText="1"/>
    </xf>
    <xf numFmtId="0" fontId="6" fillId="0" borderId="0" xfId="1" applyFont="1" applyAlignment="1">
      <alignment horizontal="center"/>
    </xf>
    <xf numFmtId="0" fontId="9" fillId="0" borderId="0" xfId="1" applyFont="1" applyFill="1" applyAlignment="1">
      <alignment horizontal="center"/>
    </xf>
    <xf numFmtId="0" fontId="92" fillId="0" borderId="0" xfId="1" applyFont="1" applyFill="1" applyAlignment="1">
      <alignment horizontal="center"/>
    </xf>
    <xf numFmtId="0" fontId="13" fillId="0" borderId="0" xfId="1" applyFont="1" applyAlignment="1">
      <alignment horizontal="center"/>
    </xf>
    <xf numFmtId="4" fontId="3" fillId="0" borderId="0" xfId="1" applyNumberFormat="1" applyFont="1"/>
    <xf numFmtId="0" fontId="82" fillId="0" borderId="3" xfId="1" applyFont="1" applyFill="1" applyBorder="1" applyAlignment="1">
      <alignment horizontal="center" vertical="center" wrapText="1"/>
    </xf>
    <xf numFmtId="164" fontId="7" fillId="0" borderId="3" xfId="0" applyNumberFormat="1" applyFont="1" applyFill="1" applyBorder="1" applyAlignment="1">
      <alignment horizontal="right" vertical="center"/>
    </xf>
    <xf numFmtId="4" fontId="11" fillId="0" borderId="3" xfId="0" applyNumberFormat="1" applyFont="1" applyFill="1" applyBorder="1" applyAlignment="1">
      <alignment horizontal="center" vertical="center" wrapText="1"/>
    </xf>
    <xf numFmtId="0" fontId="8" fillId="0" borderId="3" xfId="0" quotePrefix="1" applyFont="1" applyFill="1" applyBorder="1" applyAlignment="1">
      <alignment horizontal="center" vertical="center" wrapText="1"/>
    </xf>
    <xf numFmtId="4" fontId="11" fillId="0" borderId="3" xfId="0" quotePrefix="1" applyNumberFormat="1" applyFont="1" applyFill="1" applyBorder="1" applyAlignment="1">
      <alignment vertical="center" wrapText="1"/>
    </xf>
    <xf numFmtId="4" fontId="7" fillId="0" borderId="3" xfId="0" applyNumberFormat="1" applyFont="1" applyFill="1" applyBorder="1" applyAlignment="1">
      <alignment horizontal="center" vertical="center" wrapText="1"/>
    </xf>
    <xf numFmtId="0" fontId="9" fillId="0" borderId="0" xfId="1" applyFont="1" applyAlignment="1">
      <alignment wrapText="1"/>
    </xf>
    <xf numFmtId="0" fontId="96" fillId="0" borderId="0" xfId="1" applyFont="1" applyAlignment="1">
      <alignment wrapText="1"/>
    </xf>
    <xf numFmtId="0" fontId="96" fillId="0" borderId="0" xfId="1" applyFont="1" applyAlignment="1">
      <alignment vertical="center"/>
    </xf>
    <xf numFmtId="0" fontId="92" fillId="0" borderId="0" xfId="1" applyFont="1" applyAlignment="1">
      <alignment wrapText="1"/>
    </xf>
    <xf numFmtId="0" fontId="14" fillId="0" borderId="0" xfId="1" applyFont="1" applyBorder="1"/>
    <xf numFmtId="0" fontId="7" fillId="0" borderId="0" xfId="1" applyFont="1" applyAlignment="1">
      <alignment horizontal="right" wrapText="1"/>
    </xf>
    <xf numFmtId="0" fontId="97" fillId="0" borderId="0" xfId="1" applyFont="1" applyFill="1"/>
    <xf numFmtId="0" fontId="13" fillId="0" borderId="0" xfId="1" applyFont="1" applyFill="1"/>
    <xf numFmtId="0" fontId="13" fillId="0" borderId="0" xfId="1" applyFont="1"/>
    <xf numFmtId="0" fontId="3" fillId="0" borderId="0" xfId="1" applyFont="1" applyFill="1" applyAlignment="1">
      <alignment horizontal="center" vertical="center" wrapText="1"/>
    </xf>
    <xf numFmtId="0" fontId="6" fillId="0" borderId="0" xfId="1" applyFont="1" applyFill="1"/>
    <xf numFmtId="0" fontId="7" fillId="0" borderId="0" xfId="1" applyFont="1" applyFill="1" applyAlignment="1">
      <alignment horizontal="center"/>
    </xf>
    <xf numFmtId="0" fontId="96" fillId="0" borderId="0" xfId="1" applyFont="1" applyFill="1" applyAlignment="1">
      <alignment horizontal="center"/>
    </xf>
    <xf numFmtId="49" fontId="96" fillId="0" borderId="0" xfId="1" applyNumberFormat="1" applyFont="1" applyFill="1" applyAlignment="1">
      <alignment horizontal="center"/>
    </xf>
    <xf numFmtId="0" fontId="96" fillId="0" borderId="0" xfId="1" applyFont="1" applyFill="1" applyAlignment="1">
      <alignment horizontal="left"/>
    </xf>
    <xf numFmtId="0" fontId="96" fillId="0" borderId="0" xfId="1" applyFont="1" applyFill="1" applyAlignment="1">
      <alignment vertical="center"/>
    </xf>
    <xf numFmtId="0" fontId="7" fillId="0" borderId="0" xfId="1" applyFont="1" applyFill="1"/>
    <xf numFmtId="0" fontId="7" fillId="0" borderId="0" xfId="1" applyFont="1" applyFill="1" applyAlignment="1">
      <alignment horizontal="right"/>
    </xf>
    <xf numFmtId="0" fontId="7" fillId="0" borderId="3" xfId="1" applyFont="1" applyFill="1" applyBorder="1" applyAlignment="1">
      <alignment horizontal="center" vertical="center" wrapText="1"/>
    </xf>
    <xf numFmtId="0" fontId="11" fillId="0" borderId="4" xfId="1" applyFont="1" applyFill="1" applyBorder="1" applyAlignment="1">
      <alignment horizontal="center" vertical="center" wrapText="1"/>
    </xf>
    <xf numFmtId="49" fontId="11" fillId="0" borderId="4" xfId="1" applyNumberFormat="1" applyFont="1" applyFill="1" applyBorder="1" applyAlignment="1">
      <alignment horizontal="center" vertical="center" wrapText="1"/>
    </xf>
    <xf numFmtId="0" fontId="11" fillId="0" borderId="5" xfId="1" applyFont="1" applyFill="1" applyBorder="1" applyAlignment="1">
      <alignment horizontal="center" vertical="center" wrapText="1"/>
    </xf>
    <xf numFmtId="0" fontId="8" fillId="0" borderId="0" xfId="1" applyFont="1" applyFill="1"/>
    <xf numFmtId="0" fontId="98" fillId="0" borderId="0" xfId="1" applyFont="1" applyFill="1"/>
    <xf numFmtId="0" fontId="99" fillId="0" borderId="0" xfId="1" applyFont="1" applyBorder="1"/>
    <xf numFmtId="0" fontId="3" fillId="0" borderId="3" xfId="0" quotePrefix="1" applyFont="1" applyFill="1" applyBorder="1" applyAlignment="1">
      <alignment horizontal="center" vertical="center" wrapText="1"/>
    </xf>
    <xf numFmtId="0" fontId="3" fillId="0" borderId="3" xfId="0" applyFont="1" applyFill="1" applyBorder="1" applyAlignment="1">
      <alignment horizontal="center" vertical="center" wrapText="1"/>
    </xf>
    <xf numFmtId="4" fontId="3" fillId="0" borderId="3" xfId="0" applyNumberFormat="1" applyFont="1" applyFill="1" applyBorder="1" applyAlignment="1">
      <alignment horizontal="center" vertical="center" wrapText="1"/>
    </xf>
    <xf numFmtId="4" fontId="8" fillId="0" borderId="3" xfId="0" quotePrefix="1" applyNumberFormat="1" applyFont="1" applyFill="1" applyBorder="1" applyAlignment="1">
      <alignment vertical="center" wrapText="1"/>
    </xf>
    <xf numFmtId="0" fontId="100" fillId="0" borderId="8" xfId="1" applyFont="1" applyFill="1" applyBorder="1" applyAlignment="1">
      <alignment horizontal="center" vertical="center"/>
    </xf>
    <xf numFmtId="4" fontId="3" fillId="0" borderId="3" xfId="1" applyNumberFormat="1" applyFont="1" applyFill="1" applyBorder="1" applyAlignment="1">
      <alignment vertical="center" wrapText="1"/>
    </xf>
    <xf numFmtId="4" fontId="7" fillId="0" borderId="3" xfId="0" applyNumberFormat="1" applyFont="1" applyFill="1" applyBorder="1" applyAlignment="1">
      <alignment horizontal="left" vertical="center" wrapText="1"/>
    </xf>
    <xf numFmtId="4" fontId="12" fillId="0" borderId="3" xfId="0" applyNumberFormat="1" applyFont="1" applyFill="1" applyBorder="1" applyAlignment="1">
      <alignment horizontal="left" vertical="center" wrapText="1"/>
    </xf>
    <xf numFmtId="4" fontId="9" fillId="0" borderId="3" xfId="0" applyNumberFormat="1" applyFont="1" applyFill="1" applyBorder="1" applyAlignment="1">
      <alignment vertical="center" wrapText="1"/>
    </xf>
    <xf numFmtId="4" fontId="3" fillId="0" borderId="3" xfId="0" applyNumberFormat="1" applyFont="1" applyFill="1" applyBorder="1" applyAlignment="1">
      <alignment horizontal="right" vertical="center" wrapText="1"/>
    </xf>
    <xf numFmtId="0" fontId="101" fillId="0" borderId="0" xfId="1" applyFont="1" applyBorder="1"/>
    <xf numFmtId="0" fontId="16" fillId="0" borderId="0" xfId="1" applyFont="1" applyAlignment="1">
      <alignment horizontal="center"/>
    </xf>
    <xf numFmtId="0" fontId="102" fillId="0" borderId="0" xfId="1" applyFont="1" applyAlignment="1">
      <alignment horizontal="center"/>
    </xf>
    <xf numFmtId="49" fontId="102" fillId="0" borderId="0" xfId="1" applyNumberFormat="1" applyFont="1" applyAlignment="1">
      <alignment horizontal="center"/>
    </xf>
    <xf numFmtId="0" fontId="102" fillId="0" borderId="0" xfId="1" applyFont="1" applyAlignment="1">
      <alignment horizontal="left"/>
    </xf>
    <xf numFmtId="0" fontId="102" fillId="0" borderId="0" xfId="1" applyFont="1" applyAlignment="1">
      <alignment vertical="center"/>
    </xf>
    <xf numFmtId="3" fontId="16" fillId="0" borderId="0" xfId="1" applyNumberFormat="1" applyFont="1"/>
    <xf numFmtId="0" fontId="14" fillId="0" borderId="0" xfId="1" applyFont="1"/>
    <xf numFmtId="0" fontId="4" fillId="0" borderId="0" xfId="1" applyFont="1" applyAlignment="1">
      <alignment wrapText="1"/>
    </xf>
    <xf numFmtId="0" fontId="103" fillId="0" borderId="0" xfId="1" applyFont="1" applyFill="1" applyAlignment="1">
      <alignment wrapText="1"/>
    </xf>
    <xf numFmtId="0" fontId="103" fillId="0" borderId="0" xfId="1" applyNumberFormat="1" applyFont="1" applyFill="1" applyAlignment="1" applyProtection="1">
      <alignment wrapText="1"/>
    </xf>
    <xf numFmtId="0" fontId="17" fillId="0" borderId="0" xfId="1" applyFont="1" applyAlignment="1">
      <alignment horizontal="center"/>
    </xf>
    <xf numFmtId="0" fontId="17" fillId="0" borderId="0" xfId="1" applyFont="1"/>
    <xf numFmtId="0" fontId="14" fillId="0" borderId="0" xfId="1" applyFont="1" applyAlignment="1">
      <alignment horizontal="center"/>
    </xf>
    <xf numFmtId="0" fontId="104" fillId="0" borderId="0" xfId="1" applyFont="1" applyAlignment="1">
      <alignment horizontal="center"/>
    </xf>
    <xf numFmtId="49" fontId="104" fillId="0" borderId="0" xfId="1" applyNumberFormat="1" applyFont="1" applyAlignment="1">
      <alignment horizontal="center"/>
    </xf>
    <xf numFmtId="0" fontId="104" fillId="0" borderId="0" xfId="1" applyFont="1" applyAlignment="1">
      <alignment horizontal="left"/>
    </xf>
    <xf numFmtId="0" fontId="104" fillId="0" borderId="0" xfId="1" applyFont="1" applyAlignment="1">
      <alignment vertical="center"/>
    </xf>
    <xf numFmtId="3" fontId="14" fillId="0" borderId="0" xfId="1" applyNumberFormat="1" applyFont="1"/>
    <xf numFmtId="4" fontId="14" fillId="0" borderId="0" xfId="1" applyNumberFormat="1" applyFont="1"/>
    <xf numFmtId="0" fontId="104" fillId="0" borderId="0" xfId="1" applyFont="1"/>
    <xf numFmtId="0" fontId="15" fillId="0" borderId="0" xfId="1" applyFont="1" applyFill="1" applyBorder="1" applyAlignment="1">
      <alignment horizontal="left" vertical="center" wrapText="1"/>
    </xf>
    <xf numFmtId="4" fontId="9" fillId="0" borderId="3" xfId="0" applyNumberFormat="1" applyFont="1" applyFill="1" applyBorder="1" applyAlignment="1">
      <alignment horizontal="center" vertical="center" wrapText="1"/>
    </xf>
    <xf numFmtId="164" fontId="9" fillId="0" borderId="3" xfId="0" applyNumberFormat="1" applyFont="1" applyFill="1" applyBorder="1" applyAlignment="1">
      <alignment vertical="center"/>
    </xf>
    <xf numFmtId="0" fontId="6" fillId="0" borderId="4" xfId="1" applyFont="1" applyFill="1" applyBorder="1" applyAlignment="1">
      <alignment horizontal="center" vertical="center" wrapText="1"/>
    </xf>
    <xf numFmtId="0" fontId="105" fillId="0" borderId="0" xfId="1" applyNumberFormat="1" applyFont="1" applyFill="1" applyAlignment="1" applyProtection="1">
      <alignment horizontal="center" vertical="center" wrapText="1"/>
    </xf>
    <xf numFmtId="0" fontId="106" fillId="0" borderId="0" xfId="1" applyFont="1" applyFill="1" applyAlignment="1">
      <alignment horizontal="left" vertical="center" wrapText="1"/>
    </xf>
    <xf numFmtId="0" fontId="106" fillId="0" borderId="0" xfId="1" applyFont="1" applyFill="1"/>
    <xf numFmtId="0" fontId="105" fillId="0" borderId="0" xfId="1" applyFont="1" applyFill="1" applyAlignment="1">
      <alignment horizontal="left" vertical="center" wrapText="1"/>
    </xf>
    <xf numFmtId="0" fontId="105" fillId="0" borderId="0" xfId="1" applyFont="1" applyFill="1" applyAlignment="1">
      <alignment horizontal="right" wrapText="1"/>
    </xf>
    <xf numFmtId="0" fontId="105" fillId="0" borderId="0" xfId="1" applyNumberFormat="1" applyFont="1" applyFill="1" applyAlignment="1" applyProtection="1">
      <alignment horizontal="center" vertical="center"/>
    </xf>
    <xf numFmtId="0" fontId="105" fillId="0" borderId="2" xfId="1" applyNumberFormat="1" applyFont="1" applyFill="1" applyBorder="1" applyAlignment="1" applyProtection="1">
      <alignment horizontal="left" vertical="center" wrapText="1"/>
    </xf>
    <xf numFmtId="0" fontId="105" fillId="0" borderId="2" xfId="1" applyNumberFormat="1" applyFont="1" applyFill="1" applyBorder="1" applyAlignment="1" applyProtection="1">
      <alignment vertical="center"/>
    </xf>
    <xf numFmtId="0" fontId="109" fillId="0" borderId="2" xfId="1" applyNumberFormat="1" applyFont="1" applyFill="1" applyBorder="1" applyAlignment="1" applyProtection="1">
      <alignment horizontal="right"/>
    </xf>
    <xf numFmtId="0" fontId="77" fillId="0" borderId="3" xfId="1" applyNumberFormat="1" applyFont="1" applyFill="1" applyBorder="1" applyAlignment="1" applyProtection="1">
      <alignment horizontal="center" vertical="center" wrapText="1"/>
    </xf>
    <xf numFmtId="0" fontId="110" fillId="0" borderId="3" xfId="0" applyFont="1" applyFill="1" applyBorder="1" applyAlignment="1">
      <alignment horizontal="right" vertical="center"/>
    </xf>
    <xf numFmtId="0" fontId="110" fillId="0" borderId="3" xfId="0" applyFont="1" applyFill="1" applyBorder="1" applyAlignment="1">
      <alignment vertical="center" wrapText="1"/>
    </xf>
    <xf numFmtId="4" fontId="107" fillId="0" borderId="3" xfId="0" applyNumberFormat="1" applyFont="1" applyFill="1" applyBorder="1" applyAlignment="1">
      <alignment horizontal="right" vertical="center"/>
    </xf>
    <xf numFmtId="0" fontId="0" fillId="0" borderId="0" xfId="0" applyFill="1"/>
    <xf numFmtId="164" fontId="111" fillId="0" borderId="3" xfId="0" applyNumberFormat="1" applyFont="1" applyFill="1" applyBorder="1" applyAlignment="1">
      <alignment vertical="center"/>
    </xf>
    <xf numFmtId="0" fontId="111" fillId="0" borderId="3" xfId="0" applyFont="1" applyFill="1" applyBorder="1" applyAlignment="1">
      <alignment horizontal="right" vertical="center"/>
    </xf>
    <xf numFmtId="4" fontId="105" fillId="0" borderId="3" xfId="0" applyNumberFormat="1" applyFont="1" applyFill="1" applyBorder="1" applyAlignment="1">
      <alignment horizontal="right" vertical="center"/>
    </xf>
    <xf numFmtId="0" fontId="112" fillId="0" borderId="3" xfId="0" applyFont="1" applyFill="1" applyBorder="1" applyAlignment="1">
      <alignment vertical="center" wrapText="1"/>
    </xf>
    <xf numFmtId="0" fontId="114" fillId="0" borderId="3" xfId="0" applyFont="1" applyFill="1" applyBorder="1" applyAlignment="1">
      <alignment horizontal="center" vertical="center"/>
    </xf>
    <xf numFmtId="0" fontId="114" fillId="0" borderId="3" xfId="0" applyFont="1" applyFill="1" applyBorder="1" applyAlignment="1">
      <alignment vertical="center" wrapText="1"/>
    </xf>
    <xf numFmtId="4" fontId="113" fillId="0" borderId="3" xfId="1" applyNumberFormat="1" applyFont="1" applyFill="1" applyBorder="1" applyAlignment="1">
      <alignment horizontal="right" vertical="center"/>
    </xf>
    <xf numFmtId="49" fontId="107" fillId="0" borderId="0" xfId="1" applyNumberFormat="1" applyFont="1" applyFill="1" applyAlignment="1">
      <alignment horizontal="center" vertical="center"/>
    </xf>
    <xf numFmtId="0" fontId="107" fillId="0" borderId="0" xfId="1" applyFont="1" applyFill="1" applyAlignment="1">
      <alignment horizontal="left" vertical="center"/>
    </xf>
    <xf numFmtId="0" fontId="107" fillId="0" borderId="0" xfId="1" applyFont="1" applyFill="1"/>
    <xf numFmtId="0" fontId="107" fillId="0" borderId="0" xfId="1" applyFont="1" applyFill="1" applyAlignment="1">
      <alignment horizontal="center" wrapText="1"/>
    </xf>
    <xf numFmtId="0" fontId="106" fillId="0" borderId="0" xfId="1" applyFont="1" applyFill="1" applyAlignment="1">
      <alignment horizontal="center" wrapText="1"/>
    </xf>
    <xf numFmtId="0" fontId="77" fillId="0" borderId="0" xfId="1" applyNumberFormat="1" applyFont="1" applyFill="1" applyAlignment="1" applyProtection="1">
      <alignment wrapText="1"/>
    </xf>
    <xf numFmtId="0" fontId="77" fillId="0" borderId="0" xfId="1" applyFont="1" applyFill="1" applyAlignment="1">
      <alignment wrapText="1"/>
    </xf>
    <xf numFmtId="0" fontId="30" fillId="0" borderId="0" xfId="1" applyNumberFormat="1" applyFont="1" applyFill="1" applyAlignment="1"/>
    <xf numFmtId="0" fontId="79" fillId="0" borderId="0" xfId="1" applyFont="1" applyFill="1"/>
    <xf numFmtId="0" fontId="106" fillId="0" borderId="0" xfId="1" applyFont="1" applyFill="1" applyAlignment="1">
      <alignment horizontal="center" vertical="center"/>
    </xf>
    <xf numFmtId="0" fontId="6" fillId="0" borderId="0" xfId="1" applyFont="1"/>
    <xf numFmtId="0" fontId="9" fillId="0" borderId="0" xfId="1" applyFont="1" applyFill="1"/>
    <xf numFmtId="0" fontId="12" fillId="0" borderId="0" xfId="1" applyFont="1" applyFill="1" applyBorder="1" applyAlignment="1">
      <alignment wrapText="1"/>
    </xf>
    <xf numFmtId="0" fontId="7" fillId="0" borderId="0" xfId="1" applyFont="1" applyFill="1" applyAlignment="1">
      <alignment wrapText="1"/>
    </xf>
    <xf numFmtId="0" fontId="6" fillId="0" borderId="0" xfId="1" applyFont="1" applyFill="1" applyBorder="1"/>
    <xf numFmtId="0" fontId="9" fillId="0" borderId="0" xfId="1" applyFont="1" applyFill="1" applyBorder="1"/>
    <xf numFmtId="0" fontId="117" fillId="0" borderId="4" xfId="1" applyFont="1" applyFill="1" applyBorder="1" applyAlignment="1">
      <alignment horizontal="center" vertical="center" wrapText="1"/>
    </xf>
    <xf numFmtId="0" fontId="118" fillId="0" borderId="4" xfId="1" applyFont="1" applyFill="1" applyBorder="1" applyAlignment="1">
      <alignment horizontal="center" vertical="center" wrapText="1"/>
    </xf>
    <xf numFmtId="49" fontId="9" fillId="0" borderId="3" xfId="1" applyNumberFormat="1" applyFont="1" applyFill="1" applyBorder="1" applyAlignment="1">
      <alignment horizontal="center" vertical="center"/>
    </xf>
    <xf numFmtId="4" fontId="9" fillId="0" borderId="3" xfId="1" applyNumberFormat="1" applyFont="1" applyFill="1" applyBorder="1" applyAlignment="1">
      <alignment horizontal="right" vertical="center" wrapText="1"/>
    </xf>
    <xf numFmtId="4" fontId="3" fillId="0" borderId="3" xfId="1" applyNumberFormat="1" applyFont="1" applyFill="1" applyBorder="1" applyAlignment="1">
      <alignment horizontal="right" vertical="center" wrapText="1"/>
    </xf>
    <xf numFmtId="0" fontId="74" fillId="0" borderId="3" xfId="1" applyFont="1" applyFill="1" applyBorder="1" applyAlignment="1">
      <alignment horizontal="center" vertical="center" wrapText="1"/>
    </xf>
    <xf numFmtId="4" fontId="120" fillId="0" borderId="3" xfId="1" applyNumberFormat="1" applyFont="1" applyFill="1" applyBorder="1" applyAlignment="1">
      <alignment horizontal="right" vertical="center" wrapText="1"/>
    </xf>
    <xf numFmtId="0" fontId="121" fillId="0" borderId="0" xfId="1" applyFont="1" applyFill="1"/>
    <xf numFmtId="0" fontId="122" fillId="0" borderId="0" xfId="1" applyFont="1" applyFill="1" applyBorder="1" applyAlignment="1">
      <alignment horizontal="center" vertical="center" wrapText="1"/>
    </xf>
    <xf numFmtId="0" fontId="122" fillId="0" borderId="0" xfId="1" applyFont="1" applyFill="1" applyBorder="1" applyAlignment="1">
      <alignment horizontal="left" vertical="center" wrapText="1"/>
    </xf>
    <xf numFmtId="0" fontId="10" fillId="0" borderId="0" xfId="1" applyFont="1" applyFill="1"/>
    <xf numFmtId="0" fontId="9" fillId="0" borderId="3" xfId="0" quotePrefix="1" applyFont="1" applyFill="1" applyBorder="1" applyAlignment="1">
      <alignment horizontal="center" vertical="center" wrapText="1"/>
    </xf>
    <xf numFmtId="0" fontId="9" fillId="0" borderId="3" xfId="0" applyFont="1" applyFill="1" applyBorder="1" applyAlignment="1">
      <alignment horizontal="center" vertical="center" wrapText="1"/>
    </xf>
    <xf numFmtId="0" fontId="115" fillId="0" borderId="0" xfId="0" applyFont="1" applyFill="1"/>
    <xf numFmtId="0" fontId="123" fillId="0" borderId="0" xfId="0" applyFont="1" applyFill="1"/>
    <xf numFmtId="0" fontId="9" fillId="0" borderId="0" xfId="1" applyFont="1" applyFill="1" applyAlignment="1">
      <alignment wrapText="1"/>
    </xf>
    <xf numFmtId="0" fontId="7" fillId="0" borderId="0" xfId="1" applyFont="1" applyFill="1" applyAlignment="1">
      <alignment horizontal="left" wrapText="1"/>
    </xf>
    <xf numFmtId="0" fontId="9" fillId="0" borderId="0" xfId="1" applyFont="1" applyFill="1" applyAlignment="1"/>
    <xf numFmtId="1" fontId="9" fillId="0" borderId="3" xfId="0" applyNumberFormat="1" applyFont="1" applyFill="1" applyBorder="1" applyAlignment="1">
      <alignment horizontal="center" vertical="center" wrapText="1"/>
    </xf>
    <xf numFmtId="1" fontId="9" fillId="0" borderId="3" xfId="0" quotePrefix="1" applyNumberFormat="1" applyFont="1" applyFill="1" applyBorder="1" applyAlignment="1">
      <alignment horizontal="center" vertical="center" wrapText="1"/>
    </xf>
    <xf numFmtId="0" fontId="3" fillId="0" borderId="3" xfId="1" applyFont="1" applyFill="1" applyBorder="1" applyAlignment="1">
      <alignment horizontal="center" vertical="center" wrapText="1"/>
    </xf>
    <xf numFmtId="49" fontId="8" fillId="0" borderId="3" xfId="1" applyNumberFormat="1" applyFont="1" applyFill="1" applyBorder="1" applyAlignment="1">
      <alignment horizontal="center" vertical="center" wrapText="1"/>
    </xf>
    <xf numFmtId="164" fontId="8" fillId="0" borderId="3" xfId="1" applyNumberFormat="1" applyFont="1" applyFill="1" applyBorder="1" applyAlignment="1">
      <alignment vertical="center" wrapText="1"/>
    </xf>
    <xf numFmtId="4" fontId="100" fillId="0" borderId="3" xfId="1" applyNumberFormat="1" applyFont="1" applyFill="1" applyBorder="1" applyAlignment="1">
      <alignment horizontal="right" vertical="center" wrapText="1"/>
    </xf>
    <xf numFmtId="4" fontId="9" fillId="0" borderId="3" xfId="0" quotePrefix="1" applyNumberFormat="1" applyFont="1" applyFill="1" applyBorder="1" applyAlignment="1">
      <alignment horizontal="center" vertical="center" wrapText="1"/>
    </xf>
    <xf numFmtId="0" fontId="6" fillId="0" borderId="0" xfId="1" applyFont="1" applyFill="1" applyAlignment="1">
      <alignment vertical="top"/>
    </xf>
    <xf numFmtId="0" fontId="13" fillId="0" borderId="0" xfId="1" applyFill="1"/>
    <xf numFmtId="0" fontId="9" fillId="0" borderId="0" xfId="1" applyFont="1" applyFill="1" applyAlignment="1">
      <alignment vertical="top"/>
    </xf>
    <xf numFmtId="0" fontId="13" fillId="0" borderId="0" xfId="1" applyNumberFormat="1" applyFill="1"/>
    <xf numFmtId="0" fontId="125" fillId="0" borderId="0" xfId="1" applyFont="1" applyFill="1" applyAlignment="1">
      <alignment wrapText="1"/>
    </xf>
    <xf numFmtId="0" fontId="71" fillId="0" borderId="0" xfId="1" applyFont="1" applyFill="1" applyAlignment="1">
      <alignment wrapText="1"/>
    </xf>
    <xf numFmtId="0" fontId="126" fillId="0" borderId="0" xfId="1" applyFont="1" applyFill="1"/>
    <xf numFmtId="0" fontId="127" fillId="0" borderId="0" xfId="1" applyFont="1" applyFill="1"/>
    <xf numFmtId="0" fontId="127" fillId="0" borderId="0" xfId="1" applyFont="1" applyFill="1" applyAlignment="1">
      <alignment vertical="top"/>
    </xf>
    <xf numFmtId="0" fontId="12" fillId="0" borderId="3" xfId="1" applyFont="1" applyFill="1" applyBorder="1" applyAlignment="1">
      <alignment horizontal="center" vertical="center" wrapText="1"/>
    </xf>
    <xf numFmtId="0" fontId="6" fillId="0" borderId="3" xfId="1" applyFont="1" applyFill="1" applyBorder="1" applyAlignment="1">
      <alignment horizontal="center" vertical="center" wrapText="1"/>
    </xf>
    <xf numFmtId="0" fontId="128" fillId="0" borderId="0" xfId="1" applyFont="1" applyFill="1"/>
    <xf numFmtId="0" fontId="11" fillId="0" borderId="3" xfId="1" applyFont="1" applyFill="1" applyBorder="1" applyAlignment="1">
      <alignment horizontal="center" vertical="center" wrapText="1"/>
    </xf>
    <xf numFmtId="0" fontId="95" fillId="0" borderId="0" xfId="1" applyFont="1" applyFill="1" applyAlignment="1">
      <alignment vertical="center"/>
    </xf>
    <xf numFmtId="178" fontId="110" fillId="0" borderId="3" xfId="1" quotePrefix="1" applyNumberFormat="1" applyFont="1" applyFill="1" applyBorder="1" applyAlignment="1">
      <alignment horizontal="center" vertical="center" wrapText="1"/>
    </xf>
    <xf numFmtId="164" fontId="110" fillId="0" borderId="3" xfId="1" applyNumberFormat="1" applyFont="1" applyFill="1" applyBorder="1" applyAlignment="1">
      <alignment vertical="center" wrapText="1"/>
    </xf>
    <xf numFmtId="164" fontId="110" fillId="0" borderId="3" xfId="1" applyNumberFormat="1" applyFont="1" applyFill="1" applyBorder="1" applyAlignment="1">
      <alignment horizontal="center" vertical="center" wrapText="1"/>
    </xf>
    <xf numFmtId="0" fontId="129" fillId="0" borderId="0" xfId="1" applyFont="1" applyFill="1"/>
    <xf numFmtId="3" fontId="125" fillId="0" borderId="0" xfId="1" applyNumberFormat="1" applyFont="1" applyFill="1"/>
    <xf numFmtId="0" fontId="125" fillId="0" borderId="0" xfId="1" applyFont="1" applyFill="1"/>
    <xf numFmtId="49" fontId="9" fillId="0" borderId="3" xfId="1" quotePrefix="1" applyNumberFormat="1" applyFont="1" applyFill="1" applyBorder="1" applyAlignment="1">
      <alignment horizontal="center" vertical="center"/>
    </xf>
    <xf numFmtId="0" fontId="9" fillId="0" borderId="3" xfId="1" applyFont="1" applyFill="1" applyBorder="1" applyAlignment="1">
      <alignment horizontal="left" vertical="center" wrapText="1"/>
    </xf>
    <xf numFmtId="1" fontId="9" fillId="0" borderId="6" xfId="1" applyNumberFormat="1" applyFont="1" applyFill="1" applyBorder="1" applyAlignment="1">
      <alignment horizontal="center" vertical="center" wrapText="1"/>
    </xf>
    <xf numFmtId="4" fontId="9" fillId="0" borderId="4" xfId="1" applyNumberFormat="1" applyFont="1" applyFill="1" applyBorder="1" applyAlignment="1">
      <alignment vertical="center"/>
    </xf>
    <xf numFmtId="3" fontId="130" fillId="0" borderId="0" xfId="1" applyNumberFormat="1" applyFont="1" applyFill="1"/>
    <xf numFmtId="0" fontId="130" fillId="0" borderId="0" xfId="1" applyFont="1" applyFill="1"/>
    <xf numFmtId="0" fontId="3" fillId="0" borderId="3" xfId="1" applyFont="1" applyFill="1" applyBorder="1" applyAlignment="1">
      <alignment horizontal="left" vertical="center" wrapText="1"/>
    </xf>
    <xf numFmtId="3" fontId="3" fillId="0" borderId="3" xfId="1" applyNumberFormat="1" applyFont="1" applyFill="1" applyBorder="1" applyAlignment="1">
      <alignment horizontal="center" vertical="center" wrapText="1"/>
    </xf>
    <xf numFmtId="0" fontId="123" fillId="0" borderId="0" xfId="1" applyFont="1" applyFill="1" applyAlignment="1">
      <alignment horizontal="center"/>
    </xf>
    <xf numFmtId="0" fontId="15" fillId="0" borderId="0" xfId="1" applyFont="1" applyFill="1"/>
    <xf numFmtId="0" fontId="15" fillId="0" borderId="0" xfId="1" applyFont="1" applyFill="1" applyAlignment="1">
      <alignment vertical="top"/>
    </xf>
    <xf numFmtId="3" fontId="15" fillId="0" borderId="0" xfId="1" applyNumberFormat="1" applyFont="1" applyFill="1"/>
    <xf numFmtId="0" fontId="95" fillId="0" borderId="0" xfId="1" applyFont="1" applyFill="1"/>
    <xf numFmtId="0" fontId="95" fillId="0" borderId="0" xfId="1" applyFont="1" applyFill="1" applyAlignment="1">
      <alignment vertical="top"/>
    </xf>
    <xf numFmtId="0" fontId="13" fillId="0" borderId="0" xfId="1" applyFill="1" applyAlignment="1">
      <alignment vertical="top"/>
    </xf>
    <xf numFmtId="4" fontId="3" fillId="3" borderId="3" xfId="1" applyNumberFormat="1" applyFont="1" applyFill="1" applyBorder="1" applyAlignment="1">
      <alignment horizontal="right" vertical="center" wrapText="1"/>
    </xf>
    <xf numFmtId="4" fontId="9" fillId="0" borderId="3" xfId="0" applyNumberFormat="1" applyFont="1" applyFill="1" applyBorder="1" applyAlignment="1">
      <alignment horizontal="right" vertical="center" wrapText="1"/>
    </xf>
    <xf numFmtId="0" fontId="108" fillId="0" borderId="3" xfId="1" applyNumberFormat="1" applyFont="1" applyFill="1" applyBorder="1" applyAlignment="1" applyProtection="1">
      <alignment horizontal="center" vertical="center" wrapText="1"/>
    </xf>
    <xf numFmtId="0" fontId="13" fillId="0" borderId="0" xfId="1"/>
    <xf numFmtId="0" fontId="73" fillId="0" borderId="0" xfId="1" applyFont="1" applyAlignment="1">
      <alignment horizontal="left" wrapText="1"/>
    </xf>
    <xf numFmtId="0" fontId="131" fillId="0" borderId="0" xfId="1" applyFont="1" applyAlignment="1">
      <alignment horizontal="center"/>
    </xf>
    <xf numFmtId="0" fontId="9" fillId="0" borderId="0" xfId="0" applyFont="1"/>
    <xf numFmtId="0" fontId="7" fillId="0" borderId="0" xfId="0" applyFont="1" applyAlignment="1">
      <alignment vertical="center"/>
    </xf>
    <xf numFmtId="0" fontId="9" fillId="0" borderId="0" xfId="0" applyFont="1" applyAlignment="1">
      <alignment horizontal="right" vertical="center"/>
    </xf>
    <xf numFmtId="0" fontId="93" fillId="0" borderId="0" xfId="1" applyFont="1" applyBorder="1" applyAlignment="1">
      <alignment horizontal="center" vertical="center"/>
    </xf>
    <xf numFmtId="3" fontId="93" fillId="0" borderId="0" xfId="1" applyNumberFormat="1" applyFont="1" applyBorder="1" applyAlignment="1">
      <alignment horizontal="center" vertical="center"/>
    </xf>
    <xf numFmtId="49" fontId="93" fillId="0" borderId="0" xfId="1" applyNumberFormat="1" applyFont="1" applyBorder="1" applyAlignment="1">
      <alignment horizontal="center"/>
    </xf>
    <xf numFmtId="0" fontId="73" fillId="0" borderId="0" xfId="1" applyFont="1" applyBorder="1" applyAlignment="1">
      <alignment horizontal="center"/>
    </xf>
    <xf numFmtId="0" fontId="13" fillId="0" borderId="0" xfId="1" applyBorder="1"/>
    <xf numFmtId="3" fontId="132" fillId="0" borderId="0" xfId="1" applyNumberFormat="1" applyFont="1" applyBorder="1" applyAlignment="1">
      <alignment vertical="center"/>
    </xf>
    <xf numFmtId="4" fontId="107" fillId="0" borderId="3" xfId="1" applyNumberFormat="1" applyFont="1" applyFill="1" applyBorder="1" applyAlignment="1">
      <alignment horizontal="right" vertical="center" wrapText="1"/>
    </xf>
    <xf numFmtId="4" fontId="107" fillId="0" borderId="3" xfId="1" applyNumberFormat="1" applyFont="1" applyFill="1" applyBorder="1" applyAlignment="1">
      <alignment horizontal="right" vertical="center"/>
    </xf>
    <xf numFmtId="0" fontId="93" fillId="0" borderId="0" xfId="1" applyFont="1" applyBorder="1" applyAlignment="1">
      <alignment vertical="center" wrapText="1"/>
    </xf>
    <xf numFmtId="0" fontId="13" fillId="3" borderId="0" xfId="1" applyFont="1" applyFill="1"/>
    <xf numFmtId="0" fontId="73" fillId="3" borderId="0" xfId="1" applyFont="1" applyFill="1" applyBorder="1" applyAlignment="1">
      <alignment vertical="center" wrapText="1"/>
    </xf>
    <xf numFmtId="4" fontId="105" fillId="0" borderId="3" xfId="1" applyNumberFormat="1" applyFont="1" applyFill="1" applyBorder="1" applyAlignment="1">
      <alignment horizontal="right" vertical="center" wrapText="1"/>
    </xf>
    <xf numFmtId="179" fontId="105" fillId="0" borderId="3" xfId="1" applyNumberFormat="1" applyFont="1" applyFill="1" applyBorder="1" applyAlignment="1">
      <alignment horizontal="center" vertical="center" wrapText="1"/>
    </xf>
    <xf numFmtId="49" fontId="107" fillId="0" borderId="3" xfId="1" applyNumberFormat="1" applyFont="1" applyFill="1" applyBorder="1" applyAlignment="1">
      <alignment horizontal="left" vertical="center" wrapText="1"/>
    </xf>
    <xf numFmtId="1" fontId="133" fillId="0" borderId="3" xfId="1" applyNumberFormat="1" applyFont="1" applyFill="1" applyBorder="1" applyAlignment="1">
      <alignment horizontal="center" vertical="center" wrapText="1"/>
    </xf>
    <xf numFmtId="0" fontId="77" fillId="0" borderId="3" xfId="1" applyFont="1" applyFill="1" applyBorder="1" applyAlignment="1">
      <alignment horizontal="center" vertical="center" wrapText="1"/>
    </xf>
    <xf numFmtId="49" fontId="77" fillId="0" borderId="3" xfId="1" applyNumberFormat="1" applyFont="1" applyFill="1" applyBorder="1" applyAlignment="1">
      <alignment horizontal="center" vertical="center" wrapText="1"/>
    </xf>
    <xf numFmtId="0" fontId="134" fillId="0" borderId="3" xfId="1" applyFont="1" applyFill="1" applyBorder="1" applyAlignment="1">
      <alignment horizontal="center" vertical="center" wrapText="1"/>
    </xf>
    <xf numFmtId="0" fontId="109" fillId="0" borderId="3" xfId="1" applyFont="1" applyFill="1" applyBorder="1" applyAlignment="1">
      <alignment horizontal="center" vertical="center" wrapText="1"/>
    </xf>
    <xf numFmtId="0" fontId="109" fillId="0" borderId="0" xfId="1" applyFont="1" applyFill="1" applyAlignment="1">
      <alignment horizontal="right"/>
    </xf>
    <xf numFmtId="0" fontId="109" fillId="0" borderId="0" xfId="1" applyFont="1" applyFill="1"/>
    <xf numFmtId="49" fontId="109" fillId="0" borderId="0" xfId="1" applyNumberFormat="1" applyFont="1" applyFill="1" applyAlignment="1">
      <alignment horizontal="center"/>
    </xf>
    <xf numFmtId="0" fontId="109" fillId="0" borderId="0" xfId="1" applyFont="1" applyFill="1" applyAlignment="1">
      <alignment horizontal="center"/>
    </xf>
    <xf numFmtId="0" fontId="92" fillId="0" borderId="0" xfId="1" applyFont="1" applyFill="1"/>
    <xf numFmtId="0" fontId="30" fillId="0" borderId="0" xfId="1" applyFont="1" applyAlignment="1">
      <alignment wrapText="1"/>
    </xf>
    <xf numFmtId="0" fontId="2" fillId="0" borderId="0" xfId="1" applyFont="1" applyAlignment="1">
      <alignment horizontal="right"/>
    </xf>
    <xf numFmtId="177" fontId="110" fillId="0" borderId="3" xfId="0" applyNumberFormat="1" applyFont="1" applyFill="1" applyBorder="1" applyAlignment="1">
      <alignment vertical="center"/>
    </xf>
    <xf numFmtId="4" fontId="110" fillId="0" borderId="3" xfId="0" applyNumberFormat="1" applyFont="1" applyFill="1" applyBorder="1" applyAlignment="1">
      <alignment vertical="center"/>
    </xf>
    <xf numFmtId="4" fontId="9" fillId="0" borderId="3" xfId="0" applyNumberFormat="1" applyFont="1" applyFill="1" applyBorder="1" applyAlignment="1">
      <alignment vertical="center"/>
    </xf>
    <xf numFmtId="0" fontId="110" fillId="0" borderId="3" xfId="0" applyFont="1" applyFill="1" applyBorder="1" applyAlignment="1">
      <alignment horizontal="center" vertical="center"/>
    </xf>
    <xf numFmtId="164" fontId="110" fillId="0" borderId="3" xfId="1" applyNumberFormat="1" applyFont="1" applyFill="1" applyBorder="1" applyAlignment="1">
      <alignment horizontal="right" vertical="center" wrapText="1"/>
    </xf>
    <xf numFmtId="0" fontId="136" fillId="0" borderId="3" xfId="0" applyFont="1" applyFill="1" applyBorder="1" applyAlignment="1">
      <alignment vertical="center" wrapText="1"/>
    </xf>
    <xf numFmtId="0" fontId="106" fillId="0" borderId="0" xfId="0" applyFont="1"/>
    <xf numFmtId="49" fontId="15" fillId="0" borderId="3" xfId="1" applyNumberFormat="1" applyFont="1" applyFill="1" applyBorder="1" applyAlignment="1">
      <alignment horizontal="center" vertical="center"/>
    </xf>
    <xf numFmtId="49" fontId="100" fillId="3" borderId="3" xfId="0" applyNumberFormat="1" applyFont="1" applyFill="1" applyBorder="1" applyAlignment="1">
      <alignment horizontal="center" vertical="center" wrapText="1"/>
    </xf>
    <xf numFmtId="0" fontId="7" fillId="0" borderId="0" xfId="1" applyFont="1" applyAlignment="1">
      <alignment horizontal="right" wrapText="1"/>
    </xf>
    <xf numFmtId="0" fontId="0" fillId="0" borderId="0" xfId="0"/>
    <xf numFmtId="0" fontId="7" fillId="0" borderId="0" xfId="1" applyFont="1" applyAlignment="1">
      <alignment horizontal="right"/>
    </xf>
    <xf numFmtId="0" fontId="9" fillId="0" borderId="0" xfId="1" applyNumberFormat="1" applyFont="1" applyFill="1" applyAlignment="1" applyProtection="1">
      <alignment horizontal="left" vertical="center" wrapText="1"/>
    </xf>
    <xf numFmtId="0" fontId="9" fillId="0" borderId="0" xfId="1" applyFont="1" applyAlignment="1">
      <alignment horizontal="left" wrapText="1"/>
    </xf>
    <xf numFmtId="0" fontId="3" fillId="0" borderId="0" xfId="1" applyNumberFormat="1" applyFont="1" applyFill="1" applyAlignment="1" applyProtection="1">
      <alignment horizontal="center" vertical="center" wrapText="1"/>
    </xf>
    <xf numFmtId="0" fontId="9" fillId="0" borderId="0" xfId="1" applyNumberFormat="1" applyFont="1" applyFill="1" applyAlignment="1" applyProtection="1"/>
    <xf numFmtId="0" fontId="7" fillId="0" borderId="2" xfId="1" applyNumberFormat="1" applyFont="1" applyFill="1" applyBorder="1" applyAlignment="1" applyProtection="1">
      <alignment horizontal="right"/>
    </xf>
    <xf numFmtId="0" fontId="12" fillId="0" borderId="6" xfId="1" applyNumberFormat="1" applyFont="1" applyFill="1" applyBorder="1" applyAlignment="1" applyProtection="1">
      <alignment horizontal="center" vertical="center" wrapText="1"/>
    </xf>
    <xf numFmtId="0" fontId="138" fillId="0" borderId="5" xfId="1" applyNumberFormat="1" applyFont="1" applyFill="1" applyBorder="1" applyAlignment="1" applyProtection="1">
      <alignment horizontal="center" vertical="center" wrapText="1"/>
    </xf>
    <xf numFmtId="49" fontId="9" fillId="0" borderId="3" xfId="1" applyNumberFormat="1" applyFont="1" applyBorder="1" applyAlignment="1">
      <alignment horizontal="center" vertical="center" wrapText="1"/>
    </xf>
    <xf numFmtId="0" fontId="9" fillId="0" borderId="3" xfId="1" applyFont="1" applyBorder="1" applyAlignment="1">
      <alignment horizontal="left" vertical="center" wrapText="1"/>
    </xf>
    <xf numFmtId="4" fontId="9" fillId="0" borderId="3" xfId="1" applyNumberFormat="1" applyFont="1" applyFill="1" applyBorder="1" applyAlignment="1">
      <alignment horizontal="right" vertical="center"/>
    </xf>
    <xf numFmtId="4" fontId="3" fillId="0" borderId="3" xfId="1" applyNumberFormat="1" applyFont="1" applyFill="1" applyBorder="1" applyAlignment="1">
      <alignment horizontal="right" vertical="center"/>
    </xf>
    <xf numFmtId="4" fontId="3" fillId="0" borderId="3" xfId="1" applyNumberFormat="1" applyFont="1" applyBorder="1" applyAlignment="1">
      <alignment horizontal="right" vertical="center"/>
    </xf>
    <xf numFmtId="4" fontId="3" fillId="0" borderId="3" xfId="1" applyNumberFormat="1" applyFont="1" applyFill="1" applyBorder="1" applyAlignment="1" applyProtection="1">
      <alignment horizontal="right" vertical="center"/>
    </xf>
    <xf numFmtId="164" fontId="8" fillId="0" borderId="3" xfId="0" applyNumberFormat="1" applyFont="1" applyFill="1" applyBorder="1" applyAlignment="1">
      <alignment vertical="center"/>
    </xf>
    <xf numFmtId="3" fontId="9" fillId="0" borderId="0" xfId="1" applyNumberFormat="1" applyFont="1" applyFill="1"/>
    <xf numFmtId="3" fontId="140" fillId="0" borderId="0" xfId="1" applyNumberFormat="1" applyFont="1" applyAlignment="1">
      <alignment horizontal="right"/>
    </xf>
    <xf numFmtId="3" fontId="140" fillId="0" borderId="0" xfId="1" applyNumberFormat="1" applyFont="1" applyFill="1" applyAlignment="1">
      <alignment vertical="center"/>
    </xf>
    <xf numFmtId="3" fontId="140" fillId="0" borderId="0" xfId="1" applyNumberFormat="1" applyFont="1" applyAlignment="1">
      <alignment vertical="center"/>
    </xf>
    <xf numFmtId="0" fontId="141" fillId="0" borderId="0" xfId="1" applyFont="1"/>
    <xf numFmtId="0" fontId="142" fillId="0" borderId="0" xfId="1" applyNumberFormat="1" applyFont="1" applyFill="1" applyAlignment="1" applyProtection="1"/>
    <xf numFmtId="0" fontId="80" fillId="0" borderId="0" xfId="1" applyFont="1" applyFill="1"/>
    <xf numFmtId="49" fontId="9" fillId="0" borderId="3" xfId="0" applyNumberFormat="1" applyFont="1" applyFill="1" applyBorder="1" applyAlignment="1">
      <alignment horizontal="center" vertical="center" wrapText="1"/>
    </xf>
    <xf numFmtId="0" fontId="97" fillId="0" borderId="0" xfId="1" applyFont="1"/>
    <xf numFmtId="164" fontId="9" fillId="0" borderId="3" xfId="1" applyNumberFormat="1" applyFont="1" applyFill="1" applyBorder="1" applyAlignment="1">
      <alignment horizontal="right" vertical="center" wrapText="1"/>
    </xf>
    <xf numFmtId="164" fontId="9" fillId="0" borderId="3" xfId="1" applyNumberFormat="1" applyFont="1" applyFill="1" applyBorder="1" applyAlignment="1">
      <alignment horizontal="center" vertical="center" wrapText="1"/>
    </xf>
    <xf numFmtId="0" fontId="143" fillId="0" borderId="0" xfId="1" applyFont="1" applyFill="1" applyAlignment="1">
      <alignment horizontal="center" vertical="center"/>
    </xf>
    <xf numFmtId="0" fontId="7" fillId="40" borderId="0" xfId="1" applyFont="1" applyFill="1"/>
    <xf numFmtId="0" fontId="97" fillId="40" borderId="0" xfId="1" applyFont="1" applyFill="1"/>
    <xf numFmtId="0" fontId="14" fillId="40" borderId="0" xfId="1" applyFont="1" applyFill="1" applyBorder="1"/>
    <xf numFmtId="49" fontId="74" fillId="3" borderId="3" xfId="1" applyNumberFormat="1" applyFont="1" applyFill="1" applyBorder="1" applyAlignment="1">
      <alignment horizontal="center" vertical="center" wrapText="1"/>
    </xf>
    <xf numFmtId="0" fontId="145" fillId="40" borderId="0" xfId="1" applyFont="1" applyFill="1"/>
    <xf numFmtId="0" fontId="146" fillId="40" borderId="0" xfId="1" applyFont="1" applyFill="1"/>
    <xf numFmtId="0" fontId="147" fillId="40" borderId="0" xfId="1" applyFont="1" applyFill="1" applyBorder="1"/>
    <xf numFmtId="0" fontId="6" fillId="0" borderId="3" xfId="0" applyFont="1" applyFill="1" applyBorder="1" applyAlignment="1">
      <alignment horizontal="center" vertical="center" wrapText="1"/>
    </xf>
    <xf numFmtId="0" fontId="76" fillId="0" borderId="2" xfId="0" applyFont="1" applyFill="1" applyBorder="1" applyAlignment="1">
      <alignment horizontal="center" vertical="top"/>
    </xf>
    <xf numFmtId="0" fontId="12" fillId="0" borderId="0" xfId="0" applyFont="1" applyAlignment="1">
      <alignment vertical="top"/>
    </xf>
    <xf numFmtId="0" fontId="7" fillId="0" borderId="0" xfId="0" applyNumberFormat="1" applyFont="1" applyAlignment="1">
      <alignment wrapText="1"/>
    </xf>
    <xf numFmtId="0" fontId="12" fillId="0" borderId="0" xfId="0" applyNumberFormat="1" applyFont="1" applyAlignment="1">
      <alignment vertical="top" wrapText="1"/>
    </xf>
    <xf numFmtId="0" fontId="12" fillId="0" borderId="0" xfId="0" applyFont="1" applyFill="1" applyAlignment="1">
      <alignment vertical="top"/>
    </xf>
    <xf numFmtId="0" fontId="12" fillId="0" borderId="0" xfId="0" applyFont="1" applyFill="1" applyAlignment="1">
      <alignment horizontal="right"/>
    </xf>
    <xf numFmtId="0" fontId="12" fillId="0" borderId="3" xfId="0" applyFont="1" applyFill="1" applyBorder="1" applyAlignment="1">
      <alignment horizontal="center" vertical="top" wrapText="1"/>
    </xf>
    <xf numFmtId="177" fontId="7" fillId="0" borderId="3" xfId="0" applyNumberFormat="1" applyFont="1" applyFill="1" applyBorder="1" applyAlignment="1">
      <alignment vertical="center"/>
    </xf>
    <xf numFmtId="49" fontId="7" fillId="0" borderId="3" xfId="0" applyNumberFormat="1" applyFont="1" applyFill="1" applyBorder="1" applyAlignment="1">
      <alignment horizontal="center" vertical="center" wrapText="1"/>
    </xf>
    <xf numFmtId="0" fontId="6" fillId="40" borderId="0" xfId="0" applyFont="1" applyFill="1" applyAlignment="1">
      <alignment vertical="center"/>
    </xf>
    <xf numFmtId="0" fontId="7" fillId="40" borderId="3" xfId="0" quotePrefix="1" applyFont="1" applyFill="1" applyBorder="1" applyAlignment="1">
      <alignment horizontal="center" vertical="center" wrapText="1"/>
    </xf>
    <xf numFmtId="4" fontId="7" fillId="40" borderId="3" xfId="0" quotePrefix="1" applyNumberFormat="1" applyFont="1" applyFill="1" applyBorder="1" applyAlignment="1">
      <alignment horizontal="center" vertical="center" wrapText="1"/>
    </xf>
    <xf numFmtId="4" fontId="138" fillId="40" borderId="3" xfId="0" quotePrefix="1" applyNumberFormat="1" applyFont="1" applyFill="1" applyBorder="1" applyAlignment="1">
      <alignment vertical="center" wrapText="1"/>
    </xf>
    <xf numFmtId="4" fontId="148" fillId="40" borderId="3" xfId="0" applyNumberFormat="1" applyFont="1" applyFill="1" applyBorder="1" applyAlignment="1">
      <alignment vertical="center" wrapText="1"/>
    </xf>
    <xf numFmtId="164" fontId="148" fillId="40" borderId="3" xfId="0" applyNumberFormat="1" applyFont="1" applyFill="1" applyBorder="1" applyAlignment="1">
      <alignment vertical="center"/>
    </xf>
    <xf numFmtId="0" fontId="10" fillId="0" borderId="3" xfId="0" applyFont="1" applyFill="1" applyBorder="1" applyAlignment="1">
      <alignment horizontal="center" vertical="center" wrapText="1"/>
    </xf>
    <xf numFmtId="4" fontId="10" fillId="0" borderId="3" xfId="0" applyNumberFormat="1" applyFont="1" applyFill="1" applyBorder="1" applyAlignment="1">
      <alignment horizontal="center" vertical="center" wrapText="1"/>
    </xf>
    <xf numFmtId="0" fontId="7" fillId="0" borderId="0" xfId="0" applyFont="1"/>
    <xf numFmtId="0" fontId="8" fillId="0" borderId="0" xfId="0" applyFont="1" applyAlignment="1">
      <alignment horizontal="left"/>
    </xf>
    <xf numFmtId="0" fontId="7" fillId="0" borderId="0" xfId="0" applyFont="1" applyAlignment="1"/>
    <xf numFmtId="4" fontId="3" fillId="0" borderId="8" xfId="1" applyNumberFormat="1" applyFont="1" applyFill="1" applyBorder="1" applyAlignment="1" applyProtection="1">
      <alignment horizontal="right" vertical="center"/>
    </xf>
    <xf numFmtId="0" fontId="139" fillId="0" borderId="3" xfId="1" applyFont="1" applyFill="1" applyBorder="1" applyAlignment="1">
      <alignment horizontal="left" vertical="center" wrapText="1"/>
    </xf>
    <xf numFmtId="49" fontId="8" fillId="0" borderId="23" xfId="1" applyNumberFormat="1" applyFont="1" applyFill="1" applyBorder="1" applyAlignment="1">
      <alignment horizontal="center" vertical="center" wrapText="1"/>
    </xf>
    <xf numFmtId="2" fontId="8" fillId="0" borderId="23" xfId="1" applyNumberFormat="1" applyFont="1" applyFill="1" applyBorder="1" applyAlignment="1">
      <alignment vertical="center" wrapText="1"/>
    </xf>
    <xf numFmtId="4" fontId="8" fillId="0" borderId="4" xfId="1" applyNumberFormat="1" applyFont="1" applyFill="1" applyBorder="1" applyAlignment="1">
      <alignment vertical="center"/>
    </xf>
    <xf numFmtId="2" fontId="8" fillId="0" borderId="25" xfId="1" applyNumberFormat="1" applyFont="1" applyFill="1" applyBorder="1" applyAlignment="1">
      <alignment vertical="center" wrapText="1"/>
    </xf>
    <xf numFmtId="49" fontId="8" fillId="0" borderId="24" xfId="1" applyNumberFormat="1" applyFont="1" applyFill="1" applyBorder="1" applyAlignment="1">
      <alignment horizontal="center" vertical="center" wrapText="1"/>
    </xf>
    <xf numFmtId="4" fontId="8" fillId="0" borderId="3" xfId="1" applyNumberFormat="1" applyFont="1" applyFill="1" applyBorder="1" applyAlignment="1">
      <alignment vertical="center"/>
    </xf>
    <xf numFmtId="0" fontId="5" fillId="0" borderId="0" xfId="2025" applyFont="1" applyFill="1" applyBorder="1" applyAlignment="1">
      <alignment horizontal="right" wrapText="1"/>
    </xf>
    <xf numFmtId="0" fontId="150" fillId="0" borderId="0" xfId="1" applyNumberFormat="1" applyFont="1" applyFill="1" applyAlignment="1" applyProtection="1">
      <alignment horizontal="center"/>
    </xf>
    <xf numFmtId="49" fontId="124" fillId="0" borderId="0" xfId="1" applyNumberFormat="1" applyFont="1" applyFill="1" applyBorder="1" applyAlignment="1" applyProtection="1">
      <alignment horizontal="center"/>
    </xf>
    <xf numFmtId="0" fontId="108" fillId="0" borderId="0" xfId="1" applyNumberFormat="1" applyFont="1" applyFill="1" applyAlignment="1" applyProtection="1">
      <alignment horizontal="center" vertical="top"/>
    </xf>
    <xf numFmtId="0" fontId="108" fillId="0" borderId="3" xfId="1" applyNumberFormat="1" applyFont="1" applyFill="1" applyBorder="1" applyAlignment="1" applyProtection="1">
      <alignment horizontal="center" vertical="center" wrapText="1"/>
    </xf>
    <xf numFmtId="0" fontId="8" fillId="0" borderId="1"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2" fillId="0" borderId="0" xfId="1" applyFont="1" applyAlignment="1">
      <alignment horizontal="center" wrapText="1"/>
    </xf>
    <xf numFmtId="0" fontId="71" fillId="0" borderId="0" xfId="1" applyFont="1" applyAlignment="1">
      <alignment horizontal="center" wrapText="1"/>
    </xf>
    <xf numFmtId="0" fontId="5" fillId="0" borderId="0" xfId="2025" applyFont="1" applyBorder="1" applyAlignment="1">
      <alignment horizontal="right" vertical="center" wrapText="1"/>
    </xf>
    <xf numFmtId="0" fontId="90" fillId="0" borderId="0" xfId="1" applyFont="1" applyAlignment="1">
      <alignment horizontal="right" wrapText="1"/>
    </xf>
    <xf numFmtId="0" fontId="4" fillId="0" borderId="0" xfId="1" applyFont="1" applyAlignment="1">
      <alignment horizontal="center" wrapText="1"/>
    </xf>
    <xf numFmtId="49" fontId="72" fillId="0" borderId="0" xfId="1" quotePrefix="1" applyNumberFormat="1" applyFont="1" applyFill="1" applyBorder="1" applyAlignment="1" applyProtection="1">
      <alignment horizontal="center"/>
    </xf>
    <xf numFmtId="0" fontId="6" fillId="0" borderId="0" xfId="1" applyNumberFormat="1" applyFont="1" applyFill="1" applyAlignment="1" applyProtection="1">
      <alignment horizontal="center" vertical="top"/>
    </xf>
    <xf numFmtId="0" fontId="82" fillId="0" borderId="3" xfId="1" applyFont="1" applyFill="1" applyBorder="1" applyAlignment="1">
      <alignment horizontal="center" vertical="center" wrapText="1"/>
    </xf>
    <xf numFmtId="0" fontId="82" fillId="0" borderId="4" xfId="1" applyFont="1" applyFill="1" applyBorder="1" applyAlignment="1">
      <alignment horizontal="center" vertical="center" wrapText="1"/>
    </xf>
    <xf numFmtId="0" fontId="82" fillId="0" borderId="6" xfId="1" applyFont="1" applyFill="1" applyBorder="1" applyAlignment="1">
      <alignment horizontal="center" vertical="center" wrapText="1"/>
    </xf>
    <xf numFmtId="0" fontId="82" fillId="0" borderId="1" xfId="1" applyFont="1" applyFill="1" applyBorder="1" applyAlignment="1">
      <alignment horizontal="center" vertical="center" wrapText="1"/>
    </xf>
    <xf numFmtId="0" fontId="82" fillId="0" borderId="8" xfId="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0" xfId="0" applyFont="1" applyAlignment="1">
      <alignment horizontal="right" wrapText="1"/>
    </xf>
    <xf numFmtId="0" fontId="3" fillId="0" borderId="0" xfId="0" applyNumberFormat="1" applyFont="1" applyFill="1" applyAlignment="1">
      <alignment horizontal="center" wrapText="1"/>
    </xf>
    <xf numFmtId="0" fontId="72" fillId="0" borderId="0" xfId="0" quotePrefix="1" applyFont="1" applyFill="1" applyBorder="1" applyAlignment="1">
      <alignment horizontal="center"/>
    </xf>
    <xf numFmtId="0" fontId="6" fillId="0" borderId="0" xfId="0" applyFont="1" applyFill="1" applyBorder="1" applyAlignment="1">
      <alignment horizontal="center" vertical="top"/>
    </xf>
    <xf numFmtId="0" fontId="80" fillId="0" borderId="3" xfId="0" applyFont="1" applyFill="1" applyBorder="1" applyAlignment="1">
      <alignment horizontal="center" vertical="center" wrapText="1"/>
    </xf>
    <xf numFmtId="0" fontId="81" fillId="0" borderId="3" xfId="0" applyFont="1" applyFill="1" applyBorder="1" applyAlignment="1">
      <alignment horizontal="center" vertical="center" wrapText="1"/>
    </xf>
    <xf numFmtId="0" fontId="76" fillId="0" borderId="4" xfId="0" applyFont="1" applyFill="1" applyBorder="1" applyAlignment="1">
      <alignment horizontal="center" vertical="center" wrapText="1"/>
    </xf>
    <xf numFmtId="0" fontId="76" fillId="0" borderId="5" xfId="0" applyFont="1" applyFill="1" applyBorder="1" applyAlignment="1">
      <alignment horizontal="center" vertical="center" wrapText="1"/>
    </xf>
    <xf numFmtId="0" fontId="76" fillId="0" borderId="6" xfId="0" applyFont="1" applyFill="1" applyBorder="1" applyAlignment="1">
      <alignment horizontal="center" vertical="center" wrapText="1"/>
    </xf>
    <xf numFmtId="0" fontId="15" fillId="0" borderId="3" xfId="0" applyFont="1" applyFill="1" applyBorder="1" applyAlignment="1">
      <alignment horizontal="center" vertical="center" wrapText="1"/>
    </xf>
    <xf numFmtId="4" fontId="88" fillId="0" borderId="1" xfId="0" applyNumberFormat="1" applyFont="1" applyFill="1" applyBorder="1" applyAlignment="1">
      <alignment horizontal="left" vertical="center" wrapText="1"/>
    </xf>
    <xf numFmtId="4" fontId="88" fillId="0" borderId="7" xfId="0" quotePrefix="1" applyNumberFormat="1" applyFont="1" applyFill="1" applyBorder="1" applyAlignment="1">
      <alignment horizontal="left" vertical="center" wrapText="1"/>
    </xf>
    <xf numFmtId="4" fontId="88" fillId="0" borderId="8" xfId="0" quotePrefix="1" applyNumberFormat="1" applyFont="1" applyFill="1" applyBorder="1" applyAlignment="1">
      <alignment horizontal="left" vertical="center" wrapText="1"/>
    </xf>
    <xf numFmtId="4" fontId="8" fillId="0" borderId="1" xfId="0" quotePrefix="1" applyNumberFormat="1" applyFont="1" applyFill="1" applyBorder="1" applyAlignment="1">
      <alignment horizontal="left" vertical="center" wrapText="1"/>
    </xf>
    <xf numFmtId="4" fontId="8" fillId="0" borderId="7" xfId="0" quotePrefix="1" applyNumberFormat="1" applyFont="1" applyFill="1" applyBorder="1" applyAlignment="1">
      <alignment horizontal="left" vertical="center" wrapText="1"/>
    </xf>
    <xf numFmtId="4" fontId="8" fillId="0" borderId="8" xfId="0" quotePrefix="1" applyNumberFormat="1" applyFont="1" applyFill="1" applyBorder="1" applyAlignment="1">
      <alignment horizontal="left" vertical="center" wrapText="1"/>
    </xf>
    <xf numFmtId="4" fontId="8" fillId="0" borderId="1" xfId="0" applyNumberFormat="1" applyFont="1" applyFill="1" applyBorder="1" applyAlignment="1">
      <alignment horizontal="left" vertical="center" wrapText="1"/>
    </xf>
    <xf numFmtId="0" fontId="7" fillId="0" borderId="0" xfId="0" applyFont="1" applyFill="1" applyAlignment="1">
      <alignment horizontal="right" wrapText="1"/>
    </xf>
    <xf numFmtId="0" fontId="7" fillId="0" borderId="0" xfId="0" applyFont="1" applyFill="1" applyAlignment="1">
      <alignment horizontal="right"/>
    </xf>
    <xf numFmtId="0" fontId="7" fillId="0" borderId="0" xfId="0" applyNumberFormat="1" applyFont="1" applyFill="1" applyAlignment="1">
      <alignment horizontal="center" vertical="top" wrapText="1"/>
    </xf>
    <xf numFmtId="0" fontId="6"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76" fillId="0" borderId="2" xfId="0" applyFont="1" applyFill="1" applyBorder="1" applyAlignment="1">
      <alignment horizontal="center" vertical="top"/>
    </xf>
    <xf numFmtId="4" fontId="8" fillId="0" borderId="1" xfId="0" quotePrefix="1" applyNumberFormat="1" applyFont="1" applyFill="1" applyBorder="1" applyAlignment="1">
      <alignment horizontal="center" vertical="center" wrapText="1"/>
    </xf>
    <xf numFmtId="4" fontId="8" fillId="0" borderId="7" xfId="0" quotePrefix="1" applyNumberFormat="1" applyFont="1" applyFill="1" applyBorder="1" applyAlignment="1">
      <alignment horizontal="center" vertical="center" wrapText="1"/>
    </xf>
    <xf numFmtId="4" fontId="8" fillId="0" borderId="8" xfId="0" quotePrefix="1" applyNumberFormat="1" applyFont="1" applyFill="1" applyBorder="1" applyAlignment="1">
      <alignment horizontal="center" vertical="center" wrapText="1"/>
    </xf>
    <xf numFmtId="0" fontId="4" fillId="0" borderId="1" xfId="1" applyFont="1" applyFill="1" applyBorder="1" applyAlignment="1">
      <alignment horizontal="center" vertical="center" wrapText="1"/>
    </xf>
    <xf numFmtId="0" fontId="4" fillId="0" borderId="7" xfId="1" applyFont="1" applyFill="1" applyBorder="1" applyAlignment="1">
      <alignment horizontal="center" vertical="center" wrapText="1"/>
    </xf>
    <xf numFmtId="0" fontId="4" fillId="0" borderId="8" xfId="1" applyFont="1" applyFill="1" applyBorder="1" applyAlignment="1">
      <alignment horizontal="center" vertical="center" wrapText="1"/>
    </xf>
    <xf numFmtId="0" fontId="9" fillId="0" borderId="0" xfId="1" applyNumberFormat="1" applyFont="1" applyFill="1" applyBorder="1" applyAlignment="1" applyProtection="1">
      <alignment horizontal="left" vertical="center" wrapText="1"/>
    </xf>
    <xf numFmtId="0" fontId="4" fillId="0" borderId="0" xfId="1" applyNumberFormat="1" applyFont="1" applyAlignment="1">
      <alignment horizontal="center"/>
    </xf>
    <xf numFmtId="0" fontId="84" fillId="0" borderId="0" xfId="1" applyFont="1" applyAlignment="1">
      <alignment horizontal="center" wrapText="1"/>
    </xf>
    <xf numFmtId="0" fontId="7" fillId="0" borderId="3" xfId="1" applyNumberFormat="1" applyFont="1" applyFill="1" applyBorder="1" applyAlignment="1" applyProtection="1">
      <alignment horizontal="center" vertical="center" wrapText="1"/>
    </xf>
    <xf numFmtId="0" fontId="12" fillId="0" borderId="4" xfId="1" applyNumberFormat="1" applyFont="1" applyFill="1" applyBorder="1" applyAlignment="1" applyProtection="1">
      <alignment horizontal="center" vertical="center" wrapText="1"/>
    </xf>
    <xf numFmtId="0" fontId="12" fillId="0" borderId="6" xfId="1" applyNumberFormat="1" applyFont="1" applyFill="1" applyBorder="1" applyAlignment="1" applyProtection="1">
      <alignment horizontal="center" vertical="center" wrapText="1"/>
    </xf>
    <xf numFmtId="0" fontId="12" fillId="0" borderId="1" xfId="1" applyNumberFormat="1" applyFont="1" applyFill="1" applyBorder="1" applyAlignment="1" applyProtection="1">
      <alignment horizontal="center" vertical="center" wrapText="1"/>
    </xf>
    <xf numFmtId="0" fontId="12" fillId="0" borderId="8" xfId="1" applyNumberFormat="1" applyFont="1" applyFill="1" applyBorder="1" applyAlignment="1" applyProtection="1">
      <alignment horizontal="center" vertical="center" wrapText="1"/>
    </xf>
    <xf numFmtId="0" fontId="7" fillId="0" borderId="4" xfId="1" applyNumberFormat="1" applyFont="1" applyFill="1" applyBorder="1" applyAlignment="1" applyProtection="1">
      <alignment horizontal="center" vertical="center" wrapText="1"/>
    </xf>
    <xf numFmtId="0" fontId="7" fillId="0" borderId="6" xfId="1" applyNumberFormat="1" applyFont="1" applyFill="1" applyBorder="1" applyAlignment="1" applyProtection="1">
      <alignment horizontal="center" vertical="center" wrapText="1"/>
    </xf>
    <xf numFmtId="0" fontId="12" fillId="0" borderId="5" xfId="1" applyFont="1" applyBorder="1" applyAlignment="1">
      <alignment horizontal="center" vertical="center" wrapText="1"/>
    </xf>
    <xf numFmtId="0" fontId="12" fillId="0" borderId="6" xfId="1" applyFont="1" applyBorder="1" applyAlignment="1">
      <alignment horizontal="center" vertical="center" wrapText="1"/>
    </xf>
    <xf numFmtId="49" fontId="7" fillId="0" borderId="4" xfId="1" applyNumberFormat="1" applyFont="1" applyBorder="1" applyAlignment="1">
      <alignment horizontal="center" vertical="center" wrapText="1"/>
    </xf>
    <xf numFmtId="49" fontId="7" fillId="0" borderId="5" xfId="1" applyNumberFormat="1" applyFont="1" applyBorder="1" applyAlignment="1">
      <alignment horizontal="center" vertical="center" wrapText="1"/>
    </xf>
    <xf numFmtId="49" fontId="7" fillId="0" borderId="6" xfId="1" applyNumberFormat="1" applyFont="1" applyBorder="1" applyAlignment="1">
      <alignment horizontal="center" vertical="center" wrapText="1"/>
    </xf>
    <xf numFmtId="0" fontId="7" fillId="0" borderId="5" xfId="1" applyNumberFormat="1" applyFont="1" applyFill="1" applyBorder="1" applyAlignment="1" applyProtection="1">
      <alignment horizontal="center" vertical="center" wrapText="1"/>
    </xf>
    <xf numFmtId="0" fontId="7" fillId="0" borderId="7" xfId="1" applyNumberFormat="1" applyFont="1" applyFill="1" applyBorder="1" applyAlignment="1" applyProtection="1">
      <alignment horizontal="center" vertical="center" wrapText="1"/>
    </xf>
    <xf numFmtId="0" fontId="7" fillId="0" borderId="8" xfId="1" applyNumberFormat="1" applyFont="1" applyFill="1" applyBorder="1" applyAlignment="1" applyProtection="1">
      <alignment horizontal="center" vertical="center" wrapText="1"/>
    </xf>
    <xf numFmtId="0" fontId="7" fillId="0" borderId="1" xfId="1" applyNumberFormat="1" applyFont="1" applyFill="1" applyBorder="1" applyAlignment="1" applyProtection="1">
      <alignment horizontal="center" vertical="center" wrapText="1"/>
    </xf>
    <xf numFmtId="0" fontId="7" fillId="0" borderId="0" xfId="1" applyFont="1" applyAlignment="1">
      <alignment horizontal="right" wrapText="1"/>
    </xf>
    <xf numFmtId="0" fontId="7" fillId="0" borderId="0" xfId="1" applyFont="1" applyAlignment="1">
      <alignment horizontal="right"/>
    </xf>
    <xf numFmtId="0" fontId="9" fillId="0" borderId="0" xfId="1" applyNumberFormat="1" applyFont="1" applyFill="1" applyAlignment="1" applyProtection="1">
      <alignment horizontal="left" vertical="center" wrapText="1"/>
    </xf>
    <xf numFmtId="0" fontId="9" fillId="0" borderId="0" xfId="1" applyFont="1" applyAlignment="1">
      <alignment horizontal="left" wrapText="1"/>
    </xf>
    <xf numFmtId="0" fontId="4" fillId="0" borderId="0" xfId="1" applyNumberFormat="1" applyFont="1" applyFill="1" applyAlignment="1" applyProtection="1">
      <alignment horizontal="center" wrapText="1"/>
    </xf>
    <xf numFmtId="49" fontId="144" fillId="0" borderId="0" xfId="1" applyNumberFormat="1" applyFont="1" applyFill="1" applyAlignment="1" applyProtection="1">
      <alignment horizontal="center"/>
    </xf>
    <xf numFmtId="49" fontId="7" fillId="0" borderId="0" xfId="1" applyNumberFormat="1" applyFont="1" applyFill="1" applyAlignment="1" applyProtection="1">
      <alignment horizontal="center" vertical="top"/>
    </xf>
    <xf numFmtId="49" fontId="137" fillId="0" borderId="0" xfId="1" applyNumberFormat="1" applyFont="1" applyFill="1" applyAlignment="1" applyProtection="1">
      <alignment horizontal="center" vertical="top"/>
    </xf>
    <xf numFmtId="0" fontId="7" fillId="0" borderId="2" xfId="1" applyNumberFormat="1" applyFont="1" applyFill="1" applyBorder="1" applyAlignment="1" applyProtection="1">
      <alignment horizontal="center" vertical="top"/>
    </xf>
    <xf numFmtId="0" fontId="117" fillId="0" borderId="3" xfId="1" applyFont="1" applyFill="1" applyBorder="1" applyAlignment="1">
      <alignment horizontal="center" vertical="center" wrapText="1"/>
    </xf>
    <xf numFmtId="0" fontId="118" fillId="0" borderId="27" xfId="1" applyFont="1" applyFill="1" applyBorder="1" applyAlignment="1">
      <alignment horizontal="center" vertical="center" wrapText="1"/>
    </xf>
    <xf numFmtId="0" fontId="118" fillId="0" borderId="0" xfId="1" applyFont="1" applyFill="1" applyBorder="1" applyAlignment="1">
      <alignment horizontal="center" vertical="center" wrapText="1"/>
    </xf>
    <xf numFmtId="0" fontId="118" fillId="0" borderId="2" xfId="1" applyFont="1" applyFill="1" applyBorder="1" applyAlignment="1">
      <alignment horizontal="center" vertical="center" wrapText="1"/>
    </xf>
    <xf numFmtId="0" fontId="116" fillId="0" borderId="0" xfId="1" applyFont="1" applyFill="1" applyBorder="1" applyAlignment="1">
      <alignment horizontal="center" vertical="center" wrapText="1"/>
    </xf>
    <xf numFmtId="0" fontId="118" fillId="0" borderId="4" xfId="1" applyFont="1" applyFill="1" applyBorder="1" applyAlignment="1">
      <alignment horizontal="center" vertical="center" wrapText="1"/>
    </xf>
    <xf numFmtId="0" fontId="118" fillId="0" borderId="5" xfId="1" applyFont="1" applyFill="1" applyBorder="1" applyAlignment="1">
      <alignment horizontal="center" vertical="center" wrapText="1"/>
    </xf>
    <xf numFmtId="0" fontId="118" fillId="0" borderId="6" xfId="1" applyFont="1" applyFill="1" applyBorder="1" applyAlignment="1">
      <alignment horizontal="center" vertical="center" wrapText="1"/>
    </xf>
    <xf numFmtId="0" fontId="74" fillId="3" borderId="1" xfId="1" applyFont="1" applyFill="1" applyBorder="1" applyAlignment="1">
      <alignment horizontal="left" vertical="center" wrapText="1"/>
    </xf>
    <xf numFmtId="0" fontId="10" fillId="3" borderId="7" xfId="1" applyFont="1" applyFill="1" applyBorder="1"/>
    <xf numFmtId="0" fontId="10" fillId="3" borderId="8" xfId="1" applyFont="1" applyFill="1" applyBorder="1"/>
    <xf numFmtId="0" fontId="74" fillId="0" borderId="26" xfId="1" applyFont="1" applyFill="1" applyBorder="1" applyAlignment="1">
      <alignment horizontal="center" vertical="center" wrapText="1"/>
    </xf>
    <xf numFmtId="0" fontId="74" fillId="0" borderId="27" xfId="1" applyFont="1" applyFill="1" applyBorder="1" applyAlignment="1">
      <alignment horizontal="center" vertical="center" wrapText="1"/>
    </xf>
    <xf numFmtId="0" fontId="119" fillId="0" borderId="3" xfId="1" applyFont="1" applyFill="1" applyBorder="1" applyAlignment="1">
      <alignment horizontal="left" vertical="center" wrapText="1"/>
    </xf>
    <xf numFmtId="0" fontId="15" fillId="0" borderId="1" xfId="2373" applyFont="1" applyFill="1" applyBorder="1" applyAlignment="1">
      <alignment horizontal="left" vertical="center" wrapText="1"/>
    </xf>
    <xf numFmtId="0" fontId="15" fillId="0" borderId="7" xfId="2373" applyFont="1" applyFill="1" applyBorder="1" applyAlignment="1">
      <alignment horizontal="left" vertical="center" wrapText="1"/>
    </xf>
    <xf numFmtId="0" fontId="15" fillId="0" borderId="8" xfId="2373" applyFont="1" applyFill="1" applyBorder="1" applyAlignment="1">
      <alignment horizontal="left" vertical="center" wrapText="1"/>
    </xf>
    <xf numFmtId="0" fontId="100" fillId="3" borderId="1" xfId="0" applyFont="1" applyFill="1" applyBorder="1" applyAlignment="1">
      <alignment horizontal="left" vertical="center" wrapText="1"/>
    </xf>
    <xf numFmtId="0" fontId="100" fillId="3" borderId="7" xfId="0" applyFont="1" applyFill="1" applyBorder="1" applyAlignment="1">
      <alignment horizontal="left" vertical="center" wrapText="1"/>
    </xf>
    <xf numFmtId="0" fontId="100" fillId="3" borderId="8" xfId="0" applyFont="1" applyFill="1" applyBorder="1" applyAlignment="1">
      <alignment horizontal="left" vertical="center" wrapText="1"/>
    </xf>
    <xf numFmtId="0" fontId="74" fillId="0" borderId="3" xfId="1" applyFont="1" applyFill="1" applyBorder="1" applyAlignment="1">
      <alignment horizontal="left" vertical="center" wrapText="1"/>
    </xf>
    <xf numFmtId="0" fontId="74" fillId="0" borderId="28" xfId="1" applyFont="1" applyFill="1" applyBorder="1" applyAlignment="1">
      <alignment horizontal="center" vertical="center" wrapText="1"/>
    </xf>
    <xf numFmtId="49" fontId="72" fillId="0" borderId="0" xfId="1" applyNumberFormat="1" applyFont="1" applyFill="1" applyBorder="1" applyAlignment="1" applyProtection="1">
      <alignment horizontal="center"/>
    </xf>
    <xf numFmtId="0" fontId="12" fillId="0" borderId="0" xfId="1" applyNumberFormat="1" applyFont="1" applyFill="1" applyBorder="1" applyAlignment="1" applyProtection="1">
      <alignment horizontal="center" vertical="top"/>
    </xf>
    <xf numFmtId="0" fontId="4" fillId="0" borderId="0" xfId="1" applyFont="1" applyFill="1" applyAlignment="1">
      <alignment horizontal="center" wrapText="1"/>
    </xf>
    <xf numFmtId="0" fontId="75" fillId="0" borderId="7" xfId="1"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7" xfId="0" applyFont="1" applyFill="1" applyBorder="1" applyAlignment="1">
      <alignment horizontal="left" vertical="center" wrapText="1"/>
    </xf>
    <xf numFmtId="0" fontId="15" fillId="0" borderId="8"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6" xfId="1" applyFont="1" applyFill="1" applyBorder="1" applyAlignment="1">
      <alignment horizontal="center" vertical="center" wrapText="1"/>
    </xf>
    <xf numFmtId="0" fontId="3" fillId="0" borderId="27" xfId="1" applyFont="1" applyFill="1" applyBorder="1" applyAlignment="1">
      <alignment horizontal="center" vertical="center" wrapText="1"/>
    </xf>
    <xf numFmtId="0" fontId="74" fillId="0" borderId="1" xfId="1" applyFont="1" applyFill="1" applyBorder="1" applyAlignment="1">
      <alignment horizontal="left" vertical="center" wrapText="1"/>
    </xf>
    <xf numFmtId="0" fontId="74" fillId="0" borderId="7" xfId="1" applyFont="1" applyFill="1" applyBorder="1" applyAlignment="1">
      <alignment horizontal="left" vertical="center" wrapText="1"/>
    </xf>
    <xf numFmtId="0" fontId="119" fillId="0" borderId="1" xfId="1" applyFont="1" applyFill="1" applyBorder="1" applyAlignment="1">
      <alignment horizontal="left" vertical="center" wrapText="1"/>
    </xf>
    <xf numFmtId="0" fontId="119" fillId="0" borderId="7" xfId="1" applyFont="1" applyFill="1" applyBorder="1" applyAlignment="1">
      <alignment horizontal="left" vertical="center" wrapText="1"/>
    </xf>
    <xf numFmtId="0" fontId="3" fillId="0" borderId="0" xfId="1" applyFont="1" applyFill="1" applyAlignment="1">
      <alignment horizontal="center" wrapText="1"/>
    </xf>
    <xf numFmtId="0" fontId="7" fillId="0" borderId="0" xfId="1" applyFont="1" applyFill="1" applyAlignment="1">
      <alignment horizontal="right" wrapText="1"/>
    </xf>
    <xf numFmtId="0" fontId="118" fillId="0" borderId="26" xfId="1" applyFont="1" applyFill="1" applyBorder="1" applyAlignment="1">
      <alignment horizontal="center" vertical="center" wrapText="1"/>
    </xf>
    <xf numFmtId="0" fontId="75" fillId="0" borderId="1" xfId="1" applyFont="1" applyFill="1" applyBorder="1" applyAlignment="1">
      <alignment horizontal="center" vertical="center" wrapText="1"/>
    </xf>
    <xf numFmtId="0" fontId="3" fillId="3" borderId="1" xfId="1" applyFont="1" applyFill="1" applyBorder="1" applyAlignment="1">
      <alignment horizontal="left" vertical="center" wrapText="1"/>
    </xf>
    <xf numFmtId="0" fontId="4" fillId="0" borderId="0" xfId="1" applyFont="1" applyFill="1" applyAlignment="1">
      <alignment horizontal="center" vertical="center" wrapText="1"/>
    </xf>
    <xf numFmtId="0" fontId="7" fillId="0" borderId="0" xfId="1" applyNumberFormat="1" applyFont="1" applyFill="1" applyAlignment="1" applyProtection="1">
      <alignment horizontal="center" vertical="top"/>
    </xf>
    <xf numFmtId="0" fontId="15" fillId="0" borderId="4" xfId="1" applyFont="1" applyFill="1" applyBorder="1" applyAlignment="1">
      <alignment horizontal="center" vertical="center" wrapText="1"/>
    </xf>
    <xf numFmtId="0" fontId="15" fillId="0" borderId="6"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7" fillId="0" borderId="8" xfId="1" applyFont="1" applyFill="1" applyBorder="1" applyAlignment="1">
      <alignment horizontal="center" vertical="center" wrapText="1"/>
    </xf>
    <xf numFmtId="0" fontId="3" fillId="0" borderId="0" xfId="1" applyFont="1" applyAlignment="1">
      <alignment horizontal="left" wrapText="1"/>
    </xf>
    <xf numFmtId="0" fontId="3" fillId="0" borderId="0" xfId="1" applyFont="1" applyFill="1" applyAlignment="1">
      <alignment horizontal="center" vertical="center" wrapText="1"/>
    </xf>
    <xf numFmtId="0" fontId="72" fillId="0" borderId="0" xfId="1" quotePrefix="1" applyFont="1" applyFill="1" applyAlignment="1">
      <alignment horizontal="center" wrapText="1"/>
    </xf>
    <xf numFmtId="0" fontId="6" fillId="0" borderId="4" xfId="1" applyFont="1" applyFill="1" applyBorder="1" applyAlignment="1">
      <alignment horizontal="center" vertical="center" wrapText="1"/>
    </xf>
    <xf numFmtId="0" fontId="6" fillId="0" borderId="6" xfId="1" applyFont="1" applyFill="1" applyBorder="1" applyAlignment="1">
      <alignment horizontal="center" vertical="center" wrapText="1"/>
    </xf>
    <xf numFmtId="49" fontId="6" fillId="0" borderId="4" xfId="1" applyNumberFormat="1" applyFont="1" applyFill="1" applyBorder="1" applyAlignment="1">
      <alignment horizontal="center" vertical="center" wrapText="1"/>
    </xf>
    <xf numFmtId="49" fontId="6" fillId="0" borderId="6" xfId="1" applyNumberFormat="1" applyFont="1" applyFill="1" applyBorder="1" applyAlignment="1">
      <alignment horizontal="center" vertical="center" wrapText="1"/>
    </xf>
    <xf numFmtId="0" fontId="12" fillId="0" borderId="4" xfId="1" applyFont="1" applyFill="1" applyBorder="1" applyAlignment="1">
      <alignment horizontal="center" vertical="center" wrapText="1"/>
    </xf>
    <xf numFmtId="0" fontId="12" fillId="0" borderId="6"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7" fillId="0" borderId="6" xfId="1" applyFont="1" applyFill="1" applyBorder="1" applyAlignment="1">
      <alignment horizontal="center" vertical="center" wrapText="1"/>
    </xf>
    <xf numFmtId="0" fontId="73" fillId="0" borderId="0" xfId="1" applyFont="1" applyBorder="1" applyAlignment="1">
      <alignment horizontal="right" wrapText="1"/>
    </xf>
    <xf numFmtId="0" fontId="17" fillId="0" borderId="0" xfId="1" applyFont="1" applyBorder="1" applyAlignment="1">
      <alignment wrapText="1"/>
    </xf>
    <xf numFmtId="0" fontId="106" fillId="0" borderId="0" xfId="1" applyNumberFormat="1" applyFont="1" applyFill="1" applyBorder="1" applyAlignment="1" applyProtection="1">
      <alignment horizontal="center" vertical="top"/>
    </xf>
    <xf numFmtId="0" fontId="135" fillId="0" borderId="3" xfId="1" applyFont="1" applyFill="1" applyBorder="1" applyAlignment="1">
      <alignment horizontal="center" vertical="center" wrapText="1"/>
    </xf>
    <xf numFmtId="49" fontId="109" fillId="0" borderId="3" xfId="1" applyNumberFormat="1" applyFont="1" applyFill="1" applyBorder="1" applyAlignment="1">
      <alignment horizontal="center" vertical="center" wrapText="1"/>
    </xf>
    <xf numFmtId="0" fontId="109" fillId="0" borderId="3" xfId="1" applyFont="1" applyFill="1" applyBorder="1" applyAlignment="1">
      <alignment horizontal="center" vertical="center" wrapText="1"/>
    </xf>
    <xf numFmtId="0" fontId="109" fillId="0" borderId="4" xfId="1" applyFont="1" applyFill="1" applyBorder="1" applyAlignment="1">
      <alignment horizontal="center" vertical="center" wrapText="1"/>
    </xf>
    <xf numFmtId="0" fontId="109" fillId="0" borderId="6" xfId="1" applyFont="1" applyFill="1" applyBorder="1" applyAlignment="1">
      <alignment horizontal="center" vertical="center" wrapText="1"/>
    </xf>
    <xf numFmtId="49" fontId="107" fillId="0" borderId="1" xfId="1" applyNumberFormat="1" applyFont="1" applyFill="1" applyBorder="1" applyAlignment="1">
      <alignment horizontal="left" vertical="center" wrapText="1"/>
    </xf>
    <xf numFmtId="49" fontId="107" fillId="0" borderId="8" xfId="1" applyNumberFormat="1" applyFont="1" applyFill="1" applyBorder="1" applyAlignment="1">
      <alignment horizontal="left" vertical="center" wrapText="1"/>
    </xf>
    <xf numFmtId="49" fontId="107" fillId="0" borderId="1" xfId="1" applyNumberFormat="1" applyFont="1" applyFill="1" applyBorder="1" applyAlignment="1">
      <alignment horizontal="center" vertical="center"/>
    </xf>
    <xf numFmtId="49" fontId="107" fillId="0" borderId="8" xfId="1" applyNumberFormat="1" applyFont="1" applyFill="1" applyBorder="1" applyAlignment="1">
      <alignment horizontal="center" vertical="center"/>
    </xf>
    <xf numFmtId="0" fontId="7" fillId="0" borderId="0" xfId="1" applyNumberFormat="1" applyFont="1" applyAlignment="1">
      <alignment horizontal="right" wrapText="1"/>
    </xf>
    <xf numFmtId="0" fontId="107" fillId="0" borderId="0" xfId="1" applyFont="1" applyFill="1" applyAlignment="1">
      <alignment horizontal="center" wrapText="1"/>
    </xf>
    <xf numFmtId="0" fontId="105" fillId="0" borderId="0" xfId="1" applyFont="1" applyFill="1" applyAlignment="1">
      <alignment wrapText="1"/>
    </xf>
    <xf numFmtId="49" fontId="30" fillId="0" borderId="1" xfId="0" applyNumberFormat="1" applyFont="1" applyFill="1" applyBorder="1" applyAlignment="1">
      <alignment horizontal="left" vertical="center" wrapText="1"/>
    </xf>
    <xf numFmtId="49" fontId="30" fillId="0" borderId="8" xfId="0" applyNumberFormat="1" applyFont="1" applyFill="1" applyBorder="1" applyAlignment="1">
      <alignment horizontal="left" vertical="center" wrapText="1"/>
    </xf>
  </cellXfs>
  <cellStyles count="2377">
    <cellStyle name="”ќђќ‘ћ‚›‰" xfId="2"/>
    <cellStyle name="”љ‘ђћ‚ђќќ›‰" xfId="3"/>
    <cellStyle name="„…ќ…†ќ›‰" xfId="4"/>
    <cellStyle name="‡ђѓћ‹ћ‚ћљ1" xfId="5"/>
    <cellStyle name="‡ђѓћ‹ћ‚ћљ2" xfId="6"/>
    <cellStyle name="’ћѓћ‚›‰" xfId="7"/>
    <cellStyle name="20% — акцент1" xfId="8"/>
    <cellStyle name="20% — акцент1 2" xfId="9"/>
    <cellStyle name="20% — акцент2" xfId="10"/>
    <cellStyle name="20% — акцент2 2" xfId="11"/>
    <cellStyle name="20% — акцент3" xfId="12"/>
    <cellStyle name="20% — акцент3 2" xfId="13"/>
    <cellStyle name="20% — акцент4" xfId="14"/>
    <cellStyle name="20% — акцент4 2" xfId="15"/>
    <cellStyle name="20% — акцент5" xfId="16"/>
    <cellStyle name="20% — акцент6" xfId="17"/>
    <cellStyle name="20% — акцент6 2" xfId="18"/>
    <cellStyle name="20% – Акцентування1" xfId="19"/>
    <cellStyle name="20% – Акцентування1 10" xfId="20"/>
    <cellStyle name="20% – Акцентування1 11" xfId="21"/>
    <cellStyle name="20% – Акцентування1 12" xfId="22"/>
    <cellStyle name="20% – Акцентування1 13" xfId="23"/>
    <cellStyle name="20% – Акцентування1 14" xfId="24"/>
    <cellStyle name="20% – Акцентування1 14 2" xfId="25"/>
    <cellStyle name="20% – Акцентування1 14 3" xfId="26"/>
    <cellStyle name="20% – Акцентування1 15" xfId="27"/>
    <cellStyle name="20% – Акцентування1 15 2" xfId="28"/>
    <cellStyle name="20% – Акцентування1 16" xfId="29"/>
    <cellStyle name="20% – Акцентування1 16 2" xfId="30"/>
    <cellStyle name="20% – Акцентування1 17" xfId="31"/>
    <cellStyle name="20% – Акцентування1 18" xfId="32"/>
    <cellStyle name="20% – Акцентування1 19" xfId="33"/>
    <cellStyle name="20% – Акцентування1 2" xfId="34"/>
    <cellStyle name="20% – Акцентування1 2 10" xfId="35"/>
    <cellStyle name="20% – Акцентування1 2 11" xfId="36"/>
    <cellStyle name="20% – Акцентування1 2 2" xfId="37"/>
    <cellStyle name="20% – Акцентування1 2 3" xfId="38"/>
    <cellStyle name="20% – Акцентування1 2 4" xfId="39"/>
    <cellStyle name="20% – Акцентування1 2 5" xfId="40"/>
    <cellStyle name="20% – Акцентування1 2 6" xfId="41"/>
    <cellStyle name="20% – Акцентування1 2 7" xfId="42"/>
    <cellStyle name="20% – Акцентування1 2 8" xfId="43"/>
    <cellStyle name="20% – Акцентування1 2 9" xfId="44"/>
    <cellStyle name="20% – Акцентування1 20" xfId="45"/>
    <cellStyle name="20% – Акцентування1 20 2" xfId="46"/>
    <cellStyle name="20% – Акцентування1 21" xfId="47"/>
    <cellStyle name="20% – Акцентування1 22" xfId="48"/>
    <cellStyle name="20% – Акцентування1 23" xfId="49"/>
    <cellStyle name="20% – Акцентування1 24" xfId="50"/>
    <cellStyle name="20% – Акцентування1 25" xfId="51"/>
    <cellStyle name="20% – Акцентування1 3" xfId="52"/>
    <cellStyle name="20% – Акцентування1 4" xfId="53"/>
    <cellStyle name="20% – Акцентування1 5" xfId="54"/>
    <cellStyle name="20% – Акцентування1 6" xfId="55"/>
    <cellStyle name="20% – Акцентування1 7" xfId="56"/>
    <cellStyle name="20% – Акцентування1 7 2" xfId="57"/>
    <cellStyle name="20% – Акцентування1 7 3" xfId="58"/>
    <cellStyle name="20% – Акцентування1 7 4" xfId="59"/>
    <cellStyle name="20% – Акцентування1 8" xfId="60"/>
    <cellStyle name="20% – Акцентування1 8 2" xfId="61"/>
    <cellStyle name="20% – Акцентування1 8 3" xfId="62"/>
    <cellStyle name="20% – Акцентування1 9" xfId="63"/>
    <cellStyle name="20% – Акцентування1 9 2" xfId="64"/>
    <cellStyle name="20% – Акцентування2" xfId="65"/>
    <cellStyle name="20% – Акцентування2 10" xfId="66"/>
    <cellStyle name="20% – Акцентування2 11" xfId="67"/>
    <cellStyle name="20% – Акцентування2 12" xfId="68"/>
    <cellStyle name="20% – Акцентування2 13" xfId="69"/>
    <cellStyle name="20% – Акцентування2 14" xfId="70"/>
    <cellStyle name="20% – Акцентування2 14 2" xfId="71"/>
    <cellStyle name="20% – Акцентування2 14 3" xfId="72"/>
    <cellStyle name="20% – Акцентування2 15" xfId="73"/>
    <cellStyle name="20% – Акцентування2 15 2" xfId="74"/>
    <cellStyle name="20% – Акцентування2 16" xfId="75"/>
    <cellStyle name="20% – Акцентування2 16 2" xfId="76"/>
    <cellStyle name="20% – Акцентування2 17" xfId="77"/>
    <cellStyle name="20% – Акцентування2 18" xfId="78"/>
    <cellStyle name="20% – Акцентування2 19" xfId="79"/>
    <cellStyle name="20% – Акцентування2 2" xfId="80"/>
    <cellStyle name="20% – Акцентування2 2 10" xfId="81"/>
    <cellStyle name="20% – Акцентування2 2 11" xfId="82"/>
    <cellStyle name="20% – Акцентування2 2 2" xfId="83"/>
    <cellStyle name="20% – Акцентування2 2 3" xfId="84"/>
    <cellStyle name="20% – Акцентування2 2 4" xfId="85"/>
    <cellStyle name="20% – Акцентування2 2 5" xfId="86"/>
    <cellStyle name="20% – Акцентування2 2 6" xfId="87"/>
    <cellStyle name="20% – Акцентування2 2 7" xfId="88"/>
    <cellStyle name="20% – Акцентування2 2 8" xfId="89"/>
    <cellStyle name="20% – Акцентування2 2 9" xfId="90"/>
    <cellStyle name="20% – Акцентування2 20" xfId="91"/>
    <cellStyle name="20% – Акцентування2 20 2" xfId="92"/>
    <cellStyle name="20% – Акцентування2 21" xfId="93"/>
    <cellStyle name="20% – Акцентування2 22" xfId="94"/>
    <cellStyle name="20% – Акцентування2 23" xfId="95"/>
    <cellStyle name="20% – Акцентування2 24" xfId="96"/>
    <cellStyle name="20% – Акцентування2 25" xfId="97"/>
    <cellStyle name="20% – Акцентування2 3" xfId="98"/>
    <cellStyle name="20% – Акцентування2 4" xfId="99"/>
    <cellStyle name="20% – Акцентування2 5" xfId="100"/>
    <cellStyle name="20% – Акцентування2 6" xfId="101"/>
    <cellStyle name="20% – Акцентування2 7" xfId="102"/>
    <cellStyle name="20% – Акцентування2 7 2" xfId="103"/>
    <cellStyle name="20% – Акцентування2 7 3" xfId="104"/>
    <cellStyle name="20% – Акцентування2 7 4" xfId="105"/>
    <cellStyle name="20% – Акцентування2 8" xfId="106"/>
    <cellStyle name="20% – Акцентування2 8 2" xfId="107"/>
    <cellStyle name="20% – Акцентування2 8 3" xfId="108"/>
    <cellStyle name="20% – Акцентування2 9" xfId="109"/>
    <cellStyle name="20% – Акцентування2 9 2" xfId="110"/>
    <cellStyle name="20% – Акцентування3" xfId="111"/>
    <cellStyle name="20% – Акцентування3 10" xfId="112"/>
    <cellStyle name="20% – Акцентування3 11" xfId="113"/>
    <cellStyle name="20% – Акцентування3 12" xfId="114"/>
    <cellStyle name="20% – Акцентування3 13" xfId="115"/>
    <cellStyle name="20% – Акцентування3 14" xfId="116"/>
    <cellStyle name="20% – Акцентування3 14 2" xfId="117"/>
    <cellStyle name="20% – Акцентування3 14 3" xfId="118"/>
    <cellStyle name="20% – Акцентування3 15" xfId="119"/>
    <cellStyle name="20% – Акцентування3 15 2" xfId="120"/>
    <cellStyle name="20% – Акцентування3 16" xfId="121"/>
    <cellStyle name="20% – Акцентування3 16 2" xfId="122"/>
    <cellStyle name="20% – Акцентування3 17" xfId="123"/>
    <cellStyle name="20% – Акцентування3 18" xfId="124"/>
    <cellStyle name="20% – Акцентування3 19" xfId="125"/>
    <cellStyle name="20% – Акцентування3 2" xfId="126"/>
    <cellStyle name="20% – Акцентування3 2 10" xfId="127"/>
    <cellStyle name="20% – Акцентування3 2 11" xfId="128"/>
    <cellStyle name="20% – Акцентування3 2 2" xfId="129"/>
    <cellStyle name="20% – Акцентування3 2 3" xfId="130"/>
    <cellStyle name="20% – Акцентування3 2 4" xfId="131"/>
    <cellStyle name="20% – Акцентування3 2 5" xfId="132"/>
    <cellStyle name="20% – Акцентування3 2 6" xfId="133"/>
    <cellStyle name="20% – Акцентування3 2 7" xfId="134"/>
    <cellStyle name="20% – Акцентування3 2 8" xfId="135"/>
    <cellStyle name="20% – Акцентування3 2 9" xfId="136"/>
    <cellStyle name="20% – Акцентування3 20" xfId="137"/>
    <cellStyle name="20% – Акцентування3 20 2" xfId="138"/>
    <cellStyle name="20% – Акцентування3 21" xfId="139"/>
    <cellStyle name="20% – Акцентування3 22" xfId="140"/>
    <cellStyle name="20% – Акцентування3 23" xfId="141"/>
    <cellStyle name="20% – Акцентування3 24" xfId="142"/>
    <cellStyle name="20% – Акцентування3 25" xfId="143"/>
    <cellStyle name="20% – Акцентування3 3" xfId="144"/>
    <cellStyle name="20% – Акцентування3 4" xfId="145"/>
    <cellStyle name="20% – Акцентування3 5" xfId="146"/>
    <cellStyle name="20% – Акцентування3 6" xfId="147"/>
    <cellStyle name="20% – Акцентування3 7" xfId="148"/>
    <cellStyle name="20% – Акцентування3 7 2" xfId="149"/>
    <cellStyle name="20% – Акцентування3 7 3" xfId="150"/>
    <cellStyle name="20% – Акцентування3 7 4" xfId="151"/>
    <cellStyle name="20% – Акцентування3 8" xfId="152"/>
    <cellStyle name="20% – Акцентування3 8 2" xfId="153"/>
    <cellStyle name="20% – Акцентування3 8 3" xfId="154"/>
    <cellStyle name="20% – Акцентування3 9" xfId="155"/>
    <cellStyle name="20% – Акцентування3 9 2" xfId="156"/>
    <cellStyle name="20% – Акцентування4" xfId="157"/>
    <cellStyle name="20% – Акцентування4 10" xfId="158"/>
    <cellStyle name="20% – Акцентування4 11" xfId="159"/>
    <cellStyle name="20% – Акцентування4 12" xfId="160"/>
    <cellStyle name="20% – Акцентування4 13" xfId="161"/>
    <cellStyle name="20% – Акцентування4 14" xfId="162"/>
    <cellStyle name="20% – Акцентування4 14 2" xfId="163"/>
    <cellStyle name="20% – Акцентування4 14 3" xfId="164"/>
    <cellStyle name="20% – Акцентування4 15" xfId="165"/>
    <cellStyle name="20% – Акцентування4 15 2" xfId="166"/>
    <cellStyle name="20% – Акцентування4 16" xfId="167"/>
    <cellStyle name="20% – Акцентування4 16 2" xfId="168"/>
    <cellStyle name="20% – Акцентування4 17" xfId="169"/>
    <cellStyle name="20% – Акцентування4 18" xfId="170"/>
    <cellStyle name="20% – Акцентування4 19" xfId="171"/>
    <cellStyle name="20% – Акцентування4 2" xfId="172"/>
    <cellStyle name="20% – Акцентування4 2 10" xfId="173"/>
    <cellStyle name="20% – Акцентування4 2 11" xfId="174"/>
    <cellStyle name="20% – Акцентування4 2 2" xfId="175"/>
    <cellStyle name="20% – Акцентування4 2 3" xfId="176"/>
    <cellStyle name="20% – Акцентування4 2 4" xfId="177"/>
    <cellStyle name="20% – Акцентування4 2 5" xfId="178"/>
    <cellStyle name="20% – Акцентування4 2 6" xfId="179"/>
    <cellStyle name="20% – Акцентування4 2 7" xfId="180"/>
    <cellStyle name="20% – Акцентування4 2 8" xfId="181"/>
    <cellStyle name="20% – Акцентування4 2 9" xfId="182"/>
    <cellStyle name="20% – Акцентування4 20" xfId="183"/>
    <cellStyle name="20% – Акцентування4 20 2" xfId="184"/>
    <cellStyle name="20% – Акцентування4 21" xfId="185"/>
    <cellStyle name="20% – Акцентування4 22" xfId="186"/>
    <cellStyle name="20% – Акцентування4 23" xfId="187"/>
    <cellStyle name="20% – Акцентування4 24" xfId="188"/>
    <cellStyle name="20% – Акцентування4 25" xfId="189"/>
    <cellStyle name="20% – Акцентування4 3" xfId="190"/>
    <cellStyle name="20% – Акцентування4 4" xfId="191"/>
    <cellStyle name="20% – Акцентування4 5" xfId="192"/>
    <cellStyle name="20% – Акцентування4 6" xfId="193"/>
    <cellStyle name="20% – Акцентування4 7" xfId="194"/>
    <cellStyle name="20% – Акцентування4 7 2" xfId="195"/>
    <cellStyle name="20% – Акцентування4 7 3" xfId="196"/>
    <cellStyle name="20% – Акцентування4 7 4" xfId="197"/>
    <cellStyle name="20% – Акцентування4 8" xfId="198"/>
    <cellStyle name="20% – Акцентування4 8 2" xfId="199"/>
    <cellStyle name="20% – Акцентування4 8 3" xfId="200"/>
    <cellStyle name="20% – Акцентування4 9" xfId="201"/>
    <cellStyle name="20% – Акцентування4 9 2" xfId="202"/>
    <cellStyle name="20% – Акцентування5" xfId="203"/>
    <cellStyle name="20% – Акцентування5 10" xfId="204"/>
    <cellStyle name="20% – Акцентування5 11" xfId="205"/>
    <cellStyle name="20% – Акцентування5 12" xfId="206"/>
    <cellStyle name="20% – Акцентування5 13" xfId="207"/>
    <cellStyle name="20% – Акцентування5 14" xfId="208"/>
    <cellStyle name="20% – Акцентування5 14 2" xfId="209"/>
    <cellStyle name="20% – Акцентування5 14 3" xfId="210"/>
    <cellStyle name="20% – Акцентування5 15" xfId="211"/>
    <cellStyle name="20% – Акцентування5 15 2" xfId="212"/>
    <cellStyle name="20% – Акцентування5 16" xfId="213"/>
    <cellStyle name="20% – Акцентування5 16 2" xfId="214"/>
    <cellStyle name="20% – Акцентування5 17" xfId="215"/>
    <cellStyle name="20% – Акцентування5 18" xfId="216"/>
    <cellStyle name="20% – Акцентування5 19" xfId="217"/>
    <cellStyle name="20% – Акцентування5 2" xfId="218"/>
    <cellStyle name="20% – Акцентування5 2 10" xfId="219"/>
    <cellStyle name="20% – Акцентування5 2 11" xfId="220"/>
    <cellStyle name="20% – Акцентування5 2 2" xfId="221"/>
    <cellStyle name="20% – Акцентування5 2 3" xfId="222"/>
    <cellStyle name="20% – Акцентування5 2 4" xfId="223"/>
    <cellStyle name="20% – Акцентування5 2 5" xfId="224"/>
    <cellStyle name="20% – Акцентування5 2 6" xfId="225"/>
    <cellStyle name="20% – Акцентування5 2 7" xfId="226"/>
    <cellStyle name="20% – Акцентування5 2 8" xfId="227"/>
    <cellStyle name="20% – Акцентування5 2 9" xfId="228"/>
    <cellStyle name="20% – Акцентування5 20" xfId="229"/>
    <cellStyle name="20% – Акцентування5 20 2" xfId="230"/>
    <cellStyle name="20% – Акцентування5 21" xfId="231"/>
    <cellStyle name="20% – Акцентування5 22" xfId="232"/>
    <cellStyle name="20% – Акцентування5 23" xfId="233"/>
    <cellStyle name="20% – Акцентування5 24" xfId="234"/>
    <cellStyle name="20% – Акцентування5 3" xfId="235"/>
    <cellStyle name="20% – Акцентування5 4" xfId="236"/>
    <cellStyle name="20% – Акцентування5 5" xfId="237"/>
    <cellStyle name="20% – Акцентування5 6" xfId="238"/>
    <cellStyle name="20% – Акцентування5 7" xfId="239"/>
    <cellStyle name="20% – Акцентування5 7 2" xfId="240"/>
    <cellStyle name="20% – Акцентування5 7 3" xfId="241"/>
    <cellStyle name="20% – Акцентування5 7 4" xfId="242"/>
    <cellStyle name="20% – Акцентування5 8" xfId="243"/>
    <cellStyle name="20% – Акцентування5 8 2" xfId="244"/>
    <cellStyle name="20% – Акцентування5 8 3" xfId="245"/>
    <cellStyle name="20% – Акцентування5 9" xfId="246"/>
    <cellStyle name="20% – Акцентування5 9 2" xfId="247"/>
    <cellStyle name="20% – Акцентування6" xfId="248"/>
    <cellStyle name="20% – Акцентування6 10" xfId="249"/>
    <cellStyle name="20% – Акцентування6 11" xfId="250"/>
    <cellStyle name="20% – Акцентування6 12" xfId="251"/>
    <cellStyle name="20% – Акцентування6 13" xfId="252"/>
    <cellStyle name="20% – Акцентування6 14" xfId="253"/>
    <cellStyle name="20% – Акцентування6 14 2" xfId="254"/>
    <cellStyle name="20% – Акцентування6 14 3" xfId="255"/>
    <cellStyle name="20% – Акцентування6 15" xfId="256"/>
    <cellStyle name="20% – Акцентування6 15 2" xfId="257"/>
    <cellStyle name="20% – Акцентування6 16" xfId="258"/>
    <cellStyle name="20% – Акцентування6 16 2" xfId="259"/>
    <cellStyle name="20% – Акцентування6 17" xfId="260"/>
    <cellStyle name="20% – Акцентування6 18" xfId="261"/>
    <cellStyle name="20% – Акцентування6 19" xfId="262"/>
    <cellStyle name="20% – Акцентування6 2" xfId="263"/>
    <cellStyle name="20% – Акцентування6 2 10" xfId="264"/>
    <cellStyle name="20% – Акцентування6 2 11" xfId="265"/>
    <cellStyle name="20% – Акцентування6 2 2" xfId="266"/>
    <cellStyle name="20% – Акцентування6 2 3" xfId="267"/>
    <cellStyle name="20% – Акцентування6 2 4" xfId="268"/>
    <cellStyle name="20% – Акцентування6 2 5" xfId="269"/>
    <cellStyle name="20% – Акцентування6 2 6" xfId="270"/>
    <cellStyle name="20% – Акцентування6 2 7" xfId="271"/>
    <cellStyle name="20% – Акцентування6 2 8" xfId="272"/>
    <cellStyle name="20% – Акцентування6 2 9" xfId="273"/>
    <cellStyle name="20% – Акцентування6 20" xfId="274"/>
    <cellStyle name="20% – Акцентування6 20 2" xfId="275"/>
    <cellStyle name="20% – Акцентування6 21" xfId="276"/>
    <cellStyle name="20% – Акцентування6 22" xfId="277"/>
    <cellStyle name="20% – Акцентування6 23" xfId="278"/>
    <cellStyle name="20% – Акцентування6 24" xfId="279"/>
    <cellStyle name="20% – Акцентування6 3" xfId="280"/>
    <cellStyle name="20% – Акцентування6 4" xfId="281"/>
    <cellStyle name="20% – Акцентування6 5" xfId="282"/>
    <cellStyle name="20% – Акцентування6 6" xfId="283"/>
    <cellStyle name="20% – Акцентування6 7" xfId="284"/>
    <cellStyle name="20% – Акцентування6 7 2" xfId="285"/>
    <cellStyle name="20% – Акцентування6 7 3" xfId="286"/>
    <cellStyle name="20% – Акцентування6 7 4" xfId="287"/>
    <cellStyle name="20% – Акцентування6 8" xfId="288"/>
    <cellStyle name="20% – Акцентування6 8 2" xfId="289"/>
    <cellStyle name="20% – Акцентування6 8 3" xfId="290"/>
    <cellStyle name="20% – Акцентування6 9" xfId="291"/>
    <cellStyle name="20% – Акцентування6 9 2" xfId="292"/>
    <cellStyle name="20% — Акцент1" xfId="293"/>
    <cellStyle name="20% — Акцент2" xfId="294"/>
    <cellStyle name="20% — Акцент3" xfId="295"/>
    <cellStyle name="20% — Акцент4" xfId="296"/>
    <cellStyle name="20% — Акцент5" xfId="297"/>
    <cellStyle name="20% — Акцент6" xfId="298"/>
    <cellStyle name="40% — акцент1" xfId="299"/>
    <cellStyle name="40% — акцент1 2" xfId="300"/>
    <cellStyle name="40% — акцент2" xfId="301"/>
    <cellStyle name="40% — акцент3" xfId="302"/>
    <cellStyle name="40% — акцент3 2" xfId="303"/>
    <cellStyle name="40% — акцент4" xfId="304"/>
    <cellStyle name="40% — акцент4 2" xfId="305"/>
    <cellStyle name="40% — акцент5" xfId="306"/>
    <cellStyle name="40% — акцент5 2" xfId="307"/>
    <cellStyle name="40% — акцент6" xfId="308"/>
    <cellStyle name="40% — акцент6 2" xfId="309"/>
    <cellStyle name="40% – Акцентування1" xfId="310"/>
    <cellStyle name="40% – Акцентування1 10" xfId="311"/>
    <cellStyle name="40% – Акцентування1 11" xfId="312"/>
    <cellStyle name="40% – Акцентування1 12" xfId="313"/>
    <cellStyle name="40% – Акцентування1 13" xfId="314"/>
    <cellStyle name="40% – Акцентування1 14" xfId="315"/>
    <cellStyle name="40% – Акцентування1 14 2" xfId="316"/>
    <cellStyle name="40% – Акцентування1 14 3" xfId="317"/>
    <cellStyle name="40% – Акцентування1 15" xfId="318"/>
    <cellStyle name="40% – Акцентування1 15 2" xfId="319"/>
    <cellStyle name="40% – Акцентування1 16" xfId="320"/>
    <cellStyle name="40% – Акцентування1 16 2" xfId="321"/>
    <cellStyle name="40% – Акцентування1 17" xfId="322"/>
    <cellStyle name="40% – Акцентування1 18" xfId="323"/>
    <cellStyle name="40% – Акцентування1 19" xfId="324"/>
    <cellStyle name="40% – Акцентування1 2" xfId="325"/>
    <cellStyle name="40% – Акцентування1 2 10" xfId="326"/>
    <cellStyle name="40% – Акцентування1 2 11" xfId="327"/>
    <cellStyle name="40% – Акцентування1 2 2" xfId="328"/>
    <cellStyle name="40% – Акцентування1 2 3" xfId="329"/>
    <cellStyle name="40% – Акцентування1 2 4" xfId="330"/>
    <cellStyle name="40% – Акцентування1 2 5" xfId="331"/>
    <cellStyle name="40% – Акцентування1 2 6" xfId="332"/>
    <cellStyle name="40% – Акцентування1 2 7" xfId="333"/>
    <cellStyle name="40% – Акцентування1 2 8" xfId="334"/>
    <cellStyle name="40% – Акцентування1 2 9" xfId="335"/>
    <cellStyle name="40% – Акцентування1 20" xfId="336"/>
    <cellStyle name="40% – Акцентування1 20 2" xfId="337"/>
    <cellStyle name="40% – Акцентування1 21" xfId="338"/>
    <cellStyle name="40% – Акцентування1 22" xfId="339"/>
    <cellStyle name="40% – Акцентування1 23" xfId="340"/>
    <cellStyle name="40% – Акцентування1 24" xfId="341"/>
    <cellStyle name="40% – Акцентування1 25" xfId="342"/>
    <cellStyle name="40% – Акцентування1 3" xfId="343"/>
    <cellStyle name="40% – Акцентування1 4" xfId="344"/>
    <cellStyle name="40% – Акцентування1 5" xfId="345"/>
    <cellStyle name="40% – Акцентування1 6" xfId="346"/>
    <cellStyle name="40% – Акцентування1 7" xfId="347"/>
    <cellStyle name="40% – Акцентування1 7 2" xfId="348"/>
    <cellStyle name="40% – Акцентування1 7 3" xfId="349"/>
    <cellStyle name="40% – Акцентування1 7 4" xfId="350"/>
    <cellStyle name="40% – Акцентування1 8" xfId="351"/>
    <cellStyle name="40% – Акцентування1 8 2" xfId="352"/>
    <cellStyle name="40% – Акцентування1 8 3" xfId="353"/>
    <cellStyle name="40% – Акцентування1 9" xfId="354"/>
    <cellStyle name="40% – Акцентування1 9 2" xfId="355"/>
    <cellStyle name="40% – Акцентування2" xfId="356"/>
    <cellStyle name="40% – Акцентування2 10" xfId="357"/>
    <cellStyle name="40% – Акцентування2 11" xfId="358"/>
    <cellStyle name="40% – Акцентування2 12" xfId="359"/>
    <cellStyle name="40% – Акцентування2 13" xfId="360"/>
    <cellStyle name="40% – Акцентування2 14" xfId="361"/>
    <cellStyle name="40% – Акцентування2 14 2" xfId="362"/>
    <cellStyle name="40% – Акцентування2 14 3" xfId="363"/>
    <cellStyle name="40% – Акцентування2 15" xfId="364"/>
    <cellStyle name="40% – Акцентування2 15 2" xfId="365"/>
    <cellStyle name="40% – Акцентування2 16" xfId="366"/>
    <cellStyle name="40% – Акцентування2 16 2" xfId="367"/>
    <cellStyle name="40% – Акцентування2 17" xfId="368"/>
    <cellStyle name="40% – Акцентування2 18" xfId="369"/>
    <cellStyle name="40% – Акцентування2 19" xfId="370"/>
    <cellStyle name="40% – Акцентування2 2" xfId="371"/>
    <cellStyle name="40% – Акцентування2 2 10" xfId="372"/>
    <cellStyle name="40% – Акцентування2 2 11" xfId="373"/>
    <cellStyle name="40% – Акцентування2 2 2" xfId="374"/>
    <cellStyle name="40% – Акцентування2 2 3" xfId="375"/>
    <cellStyle name="40% – Акцентування2 2 4" xfId="376"/>
    <cellStyle name="40% – Акцентування2 2 5" xfId="377"/>
    <cellStyle name="40% – Акцентування2 2 6" xfId="378"/>
    <cellStyle name="40% – Акцентування2 2 7" xfId="379"/>
    <cellStyle name="40% – Акцентування2 2 8" xfId="380"/>
    <cellStyle name="40% – Акцентування2 2 9" xfId="381"/>
    <cellStyle name="40% – Акцентування2 20" xfId="382"/>
    <cellStyle name="40% – Акцентування2 20 2" xfId="383"/>
    <cellStyle name="40% – Акцентування2 21" xfId="384"/>
    <cellStyle name="40% – Акцентування2 22" xfId="385"/>
    <cellStyle name="40% – Акцентування2 23" xfId="386"/>
    <cellStyle name="40% – Акцентування2 24" xfId="387"/>
    <cellStyle name="40% – Акцентування2 3" xfId="388"/>
    <cellStyle name="40% – Акцентування2 4" xfId="389"/>
    <cellStyle name="40% – Акцентування2 5" xfId="390"/>
    <cellStyle name="40% – Акцентування2 6" xfId="391"/>
    <cellStyle name="40% – Акцентування2 7" xfId="392"/>
    <cellStyle name="40% – Акцентування2 7 2" xfId="393"/>
    <cellStyle name="40% – Акцентування2 7 3" xfId="394"/>
    <cellStyle name="40% – Акцентування2 7 4" xfId="395"/>
    <cellStyle name="40% – Акцентування2 8" xfId="396"/>
    <cellStyle name="40% – Акцентування2 8 2" xfId="397"/>
    <cellStyle name="40% – Акцентування2 8 3" xfId="398"/>
    <cellStyle name="40% – Акцентування2 9" xfId="399"/>
    <cellStyle name="40% – Акцентування2 9 2" xfId="400"/>
    <cellStyle name="40% – Акцентування3" xfId="401"/>
    <cellStyle name="40% – Акцентування3 10" xfId="402"/>
    <cellStyle name="40% – Акцентування3 11" xfId="403"/>
    <cellStyle name="40% – Акцентування3 12" xfId="404"/>
    <cellStyle name="40% – Акцентування3 13" xfId="405"/>
    <cellStyle name="40% – Акцентування3 14" xfId="406"/>
    <cellStyle name="40% – Акцентування3 14 2" xfId="407"/>
    <cellStyle name="40% – Акцентування3 14 3" xfId="408"/>
    <cellStyle name="40% – Акцентування3 15" xfId="409"/>
    <cellStyle name="40% – Акцентування3 15 2" xfId="410"/>
    <cellStyle name="40% – Акцентування3 16" xfId="411"/>
    <cellStyle name="40% – Акцентування3 16 2" xfId="412"/>
    <cellStyle name="40% – Акцентування3 17" xfId="413"/>
    <cellStyle name="40% – Акцентування3 18" xfId="414"/>
    <cellStyle name="40% – Акцентування3 19" xfId="415"/>
    <cellStyle name="40% – Акцентування3 2" xfId="416"/>
    <cellStyle name="40% – Акцентування3 2 10" xfId="417"/>
    <cellStyle name="40% – Акцентування3 2 11" xfId="418"/>
    <cellStyle name="40% – Акцентування3 2 2" xfId="419"/>
    <cellStyle name="40% – Акцентування3 2 3" xfId="420"/>
    <cellStyle name="40% – Акцентування3 2 4" xfId="421"/>
    <cellStyle name="40% – Акцентування3 2 5" xfId="422"/>
    <cellStyle name="40% – Акцентування3 2 6" xfId="423"/>
    <cellStyle name="40% – Акцентування3 2 7" xfId="424"/>
    <cellStyle name="40% – Акцентування3 2 8" xfId="425"/>
    <cellStyle name="40% – Акцентування3 2 9" xfId="426"/>
    <cellStyle name="40% – Акцентування3 20" xfId="427"/>
    <cellStyle name="40% – Акцентування3 20 2" xfId="428"/>
    <cellStyle name="40% – Акцентування3 21" xfId="429"/>
    <cellStyle name="40% – Акцентування3 22" xfId="430"/>
    <cellStyle name="40% – Акцентування3 23" xfId="431"/>
    <cellStyle name="40% – Акцентування3 24" xfId="432"/>
    <cellStyle name="40% – Акцентування3 25" xfId="433"/>
    <cellStyle name="40% – Акцентування3 3" xfId="434"/>
    <cellStyle name="40% – Акцентування3 4" xfId="435"/>
    <cellStyle name="40% – Акцентування3 5" xfId="436"/>
    <cellStyle name="40% – Акцентування3 6" xfId="437"/>
    <cellStyle name="40% – Акцентування3 7" xfId="438"/>
    <cellStyle name="40% – Акцентування3 7 2" xfId="439"/>
    <cellStyle name="40% – Акцентування3 7 3" xfId="440"/>
    <cellStyle name="40% – Акцентування3 7 4" xfId="441"/>
    <cellStyle name="40% – Акцентування3 8" xfId="442"/>
    <cellStyle name="40% – Акцентування3 8 2" xfId="443"/>
    <cellStyle name="40% – Акцентування3 8 3" xfId="444"/>
    <cellStyle name="40% – Акцентування3 9" xfId="445"/>
    <cellStyle name="40% – Акцентування3 9 2" xfId="446"/>
    <cellStyle name="40% – Акцентування4" xfId="447"/>
    <cellStyle name="40% – Акцентування4 10" xfId="448"/>
    <cellStyle name="40% – Акцентування4 11" xfId="449"/>
    <cellStyle name="40% – Акцентування4 12" xfId="450"/>
    <cellStyle name="40% – Акцентування4 13" xfId="451"/>
    <cellStyle name="40% – Акцентування4 14" xfId="452"/>
    <cellStyle name="40% – Акцентування4 14 2" xfId="453"/>
    <cellStyle name="40% – Акцентування4 14 3" xfId="454"/>
    <cellStyle name="40% – Акцентування4 15" xfId="455"/>
    <cellStyle name="40% – Акцентування4 15 2" xfId="456"/>
    <cellStyle name="40% – Акцентування4 16" xfId="457"/>
    <cellStyle name="40% – Акцентування4 16 2" xfId="458"/>
    <cellStyle name="40% – Акцентування4 17" xfId="459"/>
    <cellStyle name="40% – Акцентування4 18" xfId="460"/>
    <cellStyle name="40% – Акцентування4 19" xfId="461"/>
    <cellStyle name="40% – Акцентування4 2" xfId="462"/>
    <cellStyle name="40% – Акцентування4 2 10" xfId="463"/>
    <cellStyle name="40% – Акцентування4 2 11" xfId="464"/>
    <cellStyle name="40% – Акцентування4 2 2" xfId="465"/>
    <cellStyle name="40% – Акцентування4 2 3" xfId="466"/>
    <cellStyle name="40% – Акцентування4 2 4" xfId="467"/>
    <cellStyle name="40% – Акцентування4 2 5" xfId="468"/>
    <cellStyle name="40% – Акцентування4 2 6" xfId="469"/>
    <cellStyle name="40% – Акцентування4 2 7" xfId="470"/>
    <cellStyle name="40% – Акцентування4 2 8" xfId="471"/>
    <cellStyle name="40% – Акцентування4 2 9" xfId="472"/>
    <cellStyle name="40% – Акцентування4 20" xfId="473"/>
    <cellStyle name="40% – Акцентування4 20 2" xfId="474"/>
    <cellStyle name="40% – Акцентування4 21" xfId="475"/>
    <cellStyle name="40% – Акцентування4 22" xfId="476"/>
    <cellStyle name="40% – Акцентування4 23" xfId="477"/>
    <cellStyle name="40% – Акцентування4 24" xfId="478"/>
    <cellStyle name="40% – Акцентування4 25" xfId="479"/>
    <cellStyle name="40% – Акцентування4 3" xfId="480"/>
    <cellStyle name="40% – Акцентування4 4" xfId="481"/>
    <cellStyle name="40% – Акцентування4 5" xfId="482"/>
    <cellStyle name="40% – Акцентування4 6" xfId="483"/>
    <cellStyle name="40% – Акцентування4 7" xfId="484"/>
    <cellStyle name="40% – Акцентування4 7 2" xfId="485"/>
    <cellStyle name="40% – Акцентування4 7 3" xfId="486"/>
    <cellStyle name="40% – Акцентування4 7 4" xfId="487"/>
    <cellStyle name="40% – Акцентування4 8" xfId="488"/>
    <cellStyle name="40% – Акцентування4 8 2" xfId="489"/>
    <cellStyle name="40% – Акцентування4 8 3" xfId="490"/>
    <cellStyle name="40% – Акцентування4 9" xfId="491"/>
    <cellStyle name="40% – Акцентування4 9 2" xfId="492"/>
    <cellStyle name="40% – Акцентування5" xfId="493"/>
    <cellStyle name="40% – Акцентування5 10" xfId="494"/>
    <cellStyle name="40% – Акцентування5 11" xfId="495"/>
    <cellStyle name="40% – Акцентування5 12" xfId="496"/>
    <cellStyle name="40% – Акцентування5 13" xfId="497"/>
    <cellStyle name="40% – Акцентування5 14" xfId="498"/>
    <cellStyle name="40% – Акцентування5 14 2" xfId="499"/>
    <cellStyle name="40% – Акцентування5 14 3" xfId="500"/>
    <cellStyle name="40% – Акцентування5 15" xfId="501"/>
    <cellStyle name="40% – Акцентування5 15 2" xfId="502"/>
    <cellStyle name="40% – Акцентування5 16" xfId="503"/>
    <cellStyle name="40% – Акцентування5 16 2" xfId="504"/>
    <cellStyle name="40% – Акцентування5 17" xfId="505"/>
    <cellStyle name="40% – Акцентування5 18" xfId="506"/>
    <cellStyle name="40% – Акцентування5 19" xfId="507"/>
    <cellStyle name="40% – Акцентування5 2" xfId="508"/>
    <cellStyle name="40% – Акцентування5 2 10" xfId="509"/>
    <cellStyle name="40% – Акцентування5 2 11" xfId="510"/>
    <cellStyle name="40% – Акцентування5 2 2" xfId="511"/>
    <cellStyle name="40% – Акцентування5 2 3" xfId="512"/>
    <cellStyle name="40% – Акцентування5 2 4" xfId="513"/>
    <cellStyle name="40% – Акцентування5 2 5" xfId="514"/>
    <cellStyle name="40% – Акцентування5 2 6" xfId="515"/>
    <cellStyle name="40% – Акцентування5 2 7" xfId="516"/>
    <cellStyle name="40% – Акцентування5 2 8" xfId="517"/>
    <cellStyle name="40% – Акцентування5 2 9" xfId="518"/>
    <cellStyle name="40% – Акцентування5 20" xfId="519"/>
    <cellStyle name="40% – Акцентування5 20 2" xfId="520"/>
    <cellStyle name="40% – Акцентування5 21" xfId="521"/>
    <cellStyle name="40% – Акцентування5 22" xfId="522"/>
    <cellStyle name="40% – Акцентування5 23" xfId="523"/>
    <cellStyle name="40% – Акцентування5 24" xfId="524"/>
    <cellStyle name="40% – Акцентування5 3" xfId="525"/>
    <cellStyle name="40% – Акцентування5 4" xfId="526"/>
    <cellStyle name="40% – Акцентування5 5" xfId="527"/>
    <cellStyle name="40% – Акцентування5 6" xfId="528"/>
    <cellStyle name="40% – Акцентування5 7" xfId="529"/>
    <cellStyle name="40% – Акцентування5 7 2" xfId="530"/>
    <cellStyle name="40% – Акцентування5 7 3" xfId="531"/>
    <cellStyle name="40% – Акцентування5 7 4" xfId="532"/>
    <cellStyle name="40% – Акцентування5 8" xfId="533"/>
    <cellStyle name="40% – Акцентування5 8 2" xfId="534"/>
    <cellStyle name="40% – Акцентування5 8 3" xfId="535"/>
    <cellStyle name="40% – Акцентування5 9" xfId="536"/>
    <cellStyle name="40% – Акцентування5 9 2" xfId="537"/>
    <cellStyle name="40% – Акцентування6" xfId="538"/>
    <cellStyle name="40% – Акцентування6 10" xfId="539"/>
    <cellStyle name="40% – Акцентування6 11" xfId="540"/>
    <cellStyle name="40% – Акцентування6 12" xfId="541"/>
    <cellStyle name="40% – Акцентування6 13" xfId="542"/>
    <cellStyle name="40% – Акцентування6 14" xfId="543"/>
    <cellStyle name="40% – Акцентування6 14 2" xfId="544"/>
    <cellStyle name="40% – Акцентування6 14 3" xfId="545"/>
    <cellStyle name="40% – Акцентування6 15" xfId="546"/>
    <cellStyle name="40% – Акцентування6 15 2" xfId="547"/>
    <cellStyle name="40% – Акцентування6 16" xfId="548"/>
    <cellStyle name="40% – Акцентування6 16 2" xfId="549"/>
    <cellStyle name="40% – Акцентування6 17" xfId="550"/>
    <cellStyle name="40% – Акцентування6 18" xfId="551"/>
    <cellStyle name="40% – Акцентування6 19" xfId="552"/>
    <cellStyle name="40% – Акцентування6 2" xfId="553"/>
    <cellStyle name="40% – Акцентування6 2 10" xfId="554"/>
    <cellStyle name="40% – Акцентування6 2 11" xfId="555"/>
    <cellStyle name="40% – Акцентування6 2 2" xfId="556"/>
    <cellStyle name="40% – Акцентування6 2 3" xfId="557"/>
    <cellStyle name="40% – Акцентування6 2 4" xfId="558"/>
    <cellStyle name="40% – Акцентування6 2 5" xfId="559"/>
    <cellStyle name="40% – Акцентування6 2 6" xfId="560"/>
    <cellStyle name="40% – Акцентування6 2 7" xfId="561"/>
    <cellStyle name="40% – Акцентування6 2 8" xfId="562"/>
    <cellStyle name="40% – Акцентування6 2 9" xfId="563"/>
    <cellStyle name="40% – Акцентування6 20" xfId="564"/>
    <cellStyle name="40% – Акцентування6 20 2" xfId="565"/>
    <cellStyle name="40% – Акцентування6 21" xfId="566"/>
    <cellStyle name="40% – Акцентування6 22" xfId="567"/>
    <cellStyle name="40% – Акцентування6 23" xfId="568"/>
    <cellStyle name="40% – Акцентування6 24" xfId="569"/>
    <cellStyle name="40% – Акцентування6 25" xfId="570"/>
    <cellStyle name="40% – Акцентування6 3" xfId="571"/>
    <cellStyle name="40% – Акцентування6 4" xfId="572"/>
    <cellStyle name="40% – Акцентування6 5" xfId="573"/>
    <cellStyle name="40% – Акцентування6 6" xfId="574"/>
    <cellStyle name="40% – Акцентування6 7" xfId="575"/>
    <cellStyle name="40% – Акцентування6 7 2" xfId="576"/>
    <cellStyle name="40% – Акцентування6 7 3" xfId="577"/>
    <cellStyle name="40% – Акцентування6 7 4" xfId="578"/>
    <cellStyle name="40% – Акцентування6 8" xfId="579"/>
    <cellStyle name="40% – Акцентування6 8 2" xfId="580"/>
    <cellStyle name="40% – Акцентування6 8 3" xfId="581"/>
    <cellStyle name="40% – Акцентування6 9" xfId="582"/>
    <cellStyle name="40% – Акцентування6 9 2" xfId="583"/>
    <cellStyle name="40% — Акцент1" xfId="584"/>
    <cellStyle name="40% — Акцент2" xfId="585"/>
    <cellStyle name="40% — Акцент3" xfId="586"/>
    <cellStyle name="40% — Акцент4" xfId="587"/>
    <cellStyle name="40% — Акцент5" xfId="588"/>
    <cellStyle name="40% — Акцент6" xfId="589"/>
    <cellStyle name="60% — акцент1" xfId="590"/>
    <cellStyle name="60% — акцент1 2" xfId="591"/>
    <cellStyle name="60% — акцент2" xfId="592"/>
    <cellStyle name="60% — акцент2 2" xfId="593"/>
    <cellStyle name="60% — акцент3" xfId="594"/>
    <cellStyle name="60% — акцент3 2" xfId="595"/>
    <cellStyle name="60% — акцент4" xfId="596"/>
    <cellStyle name="60% — акцент4 2" xfId="597"/>
    <cellStyle name="60% — акцент5" xfId="598"/>
    <cellStyle name="60% — акцент5 2" xfId="599"/>
    <cellStyle name="60% — акцент6" xfId="600"/>
    <cellStyle name="60% — акцент6 2" xfId="601"/>
    <cellStyle name="60% – Акцентування1" xfId="602"/>
    <cellStyle name="60% – Акцентування1 10" xfId="603"/>
    <cellStyle name="60% – Акцентування1 11" xfId="604"/>
    <cellStyle name="60% – Акцентування1 12" xfId="605"/>
    <cellStyle name="60% – Акцентування1 13" xfId="606"/>
    <cellStyle name="60% – Акцентування1 14" xfId="607"/>
    <cellStyle name="60% – Акцентування1 14 2" xfId="608"/>
    <cellStyle name="60% – Акцентування1 14 3" xfId="609"/>
    <cellStyle name="60% – Акцентування1 15" xfId="610"/>
    <cellStyle name="60% – Акцентування1 15 2" xfId="611"/>
    <cellStyle name="60% – Акцентування1 16" xfId="612"/>
    <cellStyle name="60% – Акцентування1 16 2" xfId="613"/>
    <cellStyle name="60% – Акцентування1 17" xfId="614"/>
    <cellStyle name="60% – Акцентування1 18" xfId="615"/>
    <cellStyle name="60% – Акцентування1 19" xfId="616"/>
    <cellStyle name="60% – Акцентування1 2" xfId="617"/>
    <cellStyle name="60% – Акцентування1 2 10" xfId="618"/>
    <cellStyle name="60% – Акцентування1 2 11" xfId="619"/>
    <cellStyle name="60% – Акцентування1 2 2" xfId="620"/>
    <cellStyle name="60% – Акцентування1 2 3" xfId="621"/>
    <cellStyle name="60% – Акцентування1 2 4" xfId="622"/>
    <cellStyle name="60% – Акцентування1 2 5" xfId="623"/>
    <cellStyle name="60% – Акцентування1 2 6" xfId="624"/>
    <cellStyle name="60% – Акцентування1 2 7" xfId="625"/>
    <cellStyle name="60% – Акцентування1 2 8" xfId="626"/>
    <cellStyle name="60% – Акцентування1 2 9" xfId="627"/>
    <cellStyle name="60% – Акцентування1 20" xfId="628"/>
    <cellStyle name="60% – Акцентування1 20 2" xfId="629"/>
    <cellStyle name="60% – Акцентування1 21" xfId="630"/>
    <cellStyle name="60% – Акцентування1 22" xfId="631"/>
    <cellStyle name="60% – Акцентування1 23" xfId="632"/>
    <cellStyle name="60% – Акцентування1 24" xfId="633"/>
    <cellStyle name="60% – Акцентування1 25" xfId="634"/>
    <cellStyle name="60% – Акцентування1 3" xfId="635"/>
    <cellStyle name="60% – Акцентування1 4" xfId="636"/>
    <cellStyle name="60% – Акцентування1 5" xfId="637"/>
    <cellStyle name="60% – Акцентування1 6" xfId="638"/>
    <cellStyle name="60% – Акцентування1 7" xfId="639"/>
    <cellStyle name="60% – Акцентування1 7 2" xfId="640"/>
    <cellStyle name="60% – Акцентування1 7 3" xfId="641"/>
    <cellStyle name="60% – Акцентування1 7 4" xfId="642"/>
    <cellStyle name="60% – Акцентування1 8" xfId="643"/>
    <cellStyle name="60% – Акцентування1 8 2" xfId="644"/>
    <cellStyle name="60% – Акцентування1 8 3" xfId="645"/>
    <cellStyle name="60% – Акцентування1 9" xfId="646"/>
    <cellStyle name="60% – Акцентування1 9 2" xfId="647"/>
    <cellStyle name="60% – Акцентування2" xfId="648"/>
    <cellStyle name="60% – Акцентування2 10" xfId="649"/>
    <cellStyle name="60% – Акцентування2 11" xfId="650"/>
    <cellStyle name="60% – Акцентування2 12" xfId="651"/>
    <cellStyle name="60% – Акцентування2 13" xfId="652"/>
    <cellStyle name="60% – Акцентування2 14" xfId="653"/>
    <cellStyle name="60% – Акцентування2 14 2" xfId="654"/>
    <cellStyle name="60% – Акцентування2 14 3" xfId="655"/>
    <cellStyle name="60% – Акцентування2 15" xfId="656"/>
    <cellStyle name="60% – Акцентування2 15 2" xfId="657"/>
    <cellStyle name="60% – Акцентування2 16" xfId="658"/>
    <cellStyle name="60% – Акцентування2 16 2" xfId="659"/>
    <cellStyle name="60% – Акцентування2 17" xfId="660"/>
    <cellStyle name="60% – Акцентування2 18" xfId="661"/>
    <cellStyle name="60% – Акцентування2 19" xfId="662"/>
    <cellStyle name="60% – Акцентування2 2" xfId="663"/>
    <cellStyle name="60% – Акцентування2 2 10" xfId="664"/>
    <cellStyle name="60% – Акцентування2 2 11" xfId="665"/>
    <cellStyle name="60% – Акцентування2 2 2" xfId="666"/>
    <cellStyle name="60% – Акцентування2 2 3" xfId="667"/>
    <cellStyle name="60% – Акцентування2 2 4" xfId="668"/>
    <cellStyle name="60% – Акцентування2 2 5" xfId="669"/>
    <cellStyle name="60% – Акцентування2 2 6" xfId="670"/>
    <cellStyle name="60% – Акцентування2 2 7" xfId="671"/>
    <cellStyle name="60% – Акцентування2 2 8" xfId="672"/>
    <cellStyle name="60% – Акцентування2 2 9" xfId="673"/>
    <cellStyle name="60% – Акцентування2 20" xfId="674"/>
    <cellStyle name="60% – Акцентування2 20 2" xfId="675"/>
    <cellStyle name="60% – Акцентування2 21" xfId="676"/>
    <cellStyle name="60% – Акцентування2 22" xfId="677"/>
    <cellStyle name="60% – Акцентування2 23" xfId="678"/>
    <cellStyle name="60% – Акцентування2 24" xfId="679"/>
    <cellStyle name="60% – Акцентування2 3" xfId="680"/>
    <cellStyle name="60% – Акцентування2 4" xfId="681"/>
    <cellStyle name="60% – Акцентування2 5" xfId="682"/>
    <cellStyle name="60% – Акцентування2 6" xfId="683"/>
    <cellStyle name="60% – Акцентування2 7" xfId="684"/>
    <cellStyle name="60% – Акцентування2 7 2" xfId="685"/>
    <cellStyle name="60% – Акцентування2 7 3" xfId="686"/>
    <cellStyle name="60% – Акцентування2 7 4" xfId="687"/>
    <cellStyle name="60% – Акцентування2 8" xfId="688"/>
    <cellStyle name="60% – Акцентування2 8 2" xfId="689"/>
    <cellStyle name="60% – Акцентування2 8 3" xfId="690"/>
    <cellStyle name="60% – Акцентування2 9" xfId="691"/>
    <cellStyle name="60% – Акцентування2 9 2" xfId="692"/>
    <cellStyle name="60% – Акцентування3" xfId="693"/>
    <cellStyle name="60% – Акцентування3 10" xfId="694"/>
    <cellStyle name="60% – Акцентування3 11" xfId="695"/>
    <cellStyle name="60% – Акцентування3 12" xfId="696"/>
    <cellStyle name="60% – Акцентування3 13" xfId="697"/>
    <cellStyle name="60% – Акцентування3 14" xfId="698"/>
    <cellStyle name="60% – Акцентування3 14 2" xfId="699"/>
    <cellStyle name="60% – Акцентування3 14 3" xfId="700"/>
    <cellStyle name="60% – Акцентування3 15" xfId="701"/>
    <cellStyle name="60% – Акцентування3 15 2" xfId="702"/>
    <cellStyle name="60% – Акцентування3 16" xfId="703"/>
    <cellStyle name="60% – Акцентування3 16 2" xfId="704"/>
    <cellStyle name="60% – Акцентування3 17" xfId="705"/>
    <cellStyle name="60% – Акцентування3 18" xfId="706"/>
    <cellStyle name="60% – Акцентування3 19" xfId="707"/>
    <cellStyle name="60% – Акцентування3 2" xfId="708"/>
    <cellStyle name="60% – Акцентування3 2 10" xfId="709"/>
    <cellStyle name="60% – Акцентування3 2 11" xfId="710"/>
    <cellStyle name="60% – Акцентування3 2 2" xfId="711"/>
    <cellStyle name="60% – Акцентування3 2 3" xfId="712"/>
    <cellStyle name="60% – Акцентування3 2 4" xfId="713"/>
    <cellStyle name="60% – Акцентування3 2 5" xfId="714"/>
    <cellStyle name="60% – Акцентування3 2 6" xfId="715"/>
    <cellStyle name="60% – Акцентування3 2 7" xfId="716"/>
    <cellStyle name="60% – Акцентування3 2 8" xfId="717"/>
    <cellStyle name="60% – Акцентування3 2 9" xfId="718"/>
    <cellStyle name="60% – Акцентування3 20" xfId="719"/>
    <cellStyle name="60% – Акцентування3 20 2" xfId="720"/>
    <cellStyle name="60% – Акцентування3 21" xfId="721"/>
    <cellStyle name="60% – Акцентування3 22" xfId="722"/>
    <cellStyle name="60% – Акцентування3 23" xfId="723"/>
    <cellStyle name="60% – Акцентування3 24" xfId="724"/>
    <cellStyle name="60% – Акцентування3 25" xfId="725"/>
    <cellStyle name="60% – Акцентування3 3" xfId="726"/>
    <cellStyle name="60% – Акцентування3 4" xfId="727"/>
    <cellStyle name="60% – Акцентування3 5" xfId="728"/>
    <cellStyle name="60% – Акцентування3 6" xfId="729"/>
    <cellStyle name="60% – Акцентування3 7" xfId="730"/>
    <cellStyle name="60% – Акцентування3 7 2" xfId="731"/>
    <cellStyle name="60% – Акцентування3 7 3" xfId="732"/>
    <cellStyle name="60% – Акцентування3 7 4" xfId="733"/>
    <cellStyle name="60% – Акцентування3 8" xfId="734"/>
    <cellStyle name="60% – Акцентування3 8 2" xfId="735"/>
    <cellStyle name="60% – Акцентування3 8 3" xfId="736"/>
    <cellStyle name="60% – Акцентування3 9" xfId="737"/>
    <cellStyle name="60% – Акцентування3 9 2" xfId="738"/>
    <cellStyle name="60% – Акцентування4" xfId="739"/>
    <cellStyle name="60% – Акцентування4 10" xfId="740"/>
    <cellStyle name="60% – Акцентування4 11" xfId="741"/>
    <cellStyle name="60% – Акцентування4 12" xfId="742"/>
    <cellStyle name="60% – Акцентування4 13" xfId="743"/>
    <cellStyle name="60% – Акцентування4 14" xfId="744"/>
    <cellStyle name="60% – Акцентування4 14 2" xfId="745"/>
    <cellStyle name="60% – Акцентування4 14 3" xfId="746"/>
    <cellStyle name="60% – Акцентування4 15" xfId="747"/>
    <cellStyle name="60% – Акцентування4 15 2" xfId="748"/>
    <cellStyle name="60% – Акцентування4 16" xfId="749"/>
    <cellStyle name="60% – Акцентування4 16 2" xfId="750"/>
    <cellStyle name="60% – Акцентування4 17" xfId="751"/>
    <cellStyle name="60% – Акцентування4 18" xfId="752"/>
    <cellStyle name="60% – Акцентування4 19" xfId="753"/>
    <cellStyle name="60% – Акцентування4 2" xfId="754"/>
    <cellStyle name="60% – Акцентування4 2 10" xfId="755"/>
    <cellStyle name="60% – Акцентування4 2 11" xfId="756"/>
    <cellStyle name="60% – Акцентування4 2 2" xfId="757"/>
    <cellStyle name="60% – Акцентування4 2 3" xfId="758"/>
    <cellStyle name="60% – Акцентування4 2 4" xfId="759"/>
    <cellStyle name="60% – Акцентування4 2 5" xfId="760"/>
    <cellStyle name="60% – Акцентування4 2 6" xfId="761"/>
    <cellStyle name="60% – Акцентування4 2 7" xfId="762"/>
    <cellStyle name="60% – Акцентування4 2 8" xfId="763"/>
    <cellStyle name="60% – Акцентування4 2 9" xfId="764"/>
    <cellStyle name="60% – Акцентування4 20" xfId="765"/>
    <cellStyle name="60% – Акцентування4 20 2" xfId="766"/>
    <cellStyle name="60% – Акцентування4 21" xfId="767"/>
    <cellStyle name="60% – Акцентування4 22" xfId="768"/>
    <cellStyle name="60% – Акцентування4 23" xfId="769"/>
    <cellStyle name="60% – Акцентування4 24" xfId="770"/>
    <cellStyle name="60% – Акцентування4 25" xfId="771"/>
    <cellStyle name="60% – Акцентування4 3" xfId="772"/>
    <cellStyle name="60% – Акцентування4 4" xfId="773"/>
    <cellStyle name="60% – Акцентування4 5" xfId="774"/>
    <cellStyle name="60% – Акцентування4 6" xfId="775"/>
    <cellStyle name="60% – Акцентування4 7" xfId="776"/>
    <cellStyle name="60% – Акцентування4 7 2" xfId="777"/>
    <cellStyle name="60% – Акцентування4 7 3" xfId="778"/>
    <cellStyle name="60% – Акцентування4 7 4" xfId="779"/>
    <cellStyle name="60% – Акцентування4 8" xfId="780"/>
    <cellStyle name="60% – Акцентування4 8 2" xfId="781"/>
    <cellStyle name="60% – Акцентування4 8 3" xfId="782"/>
    <cellStyle name="60% – Акцентування4 9" xfId="783"/>
    <cellStyle name="60% – Акцентування4 9 2" xfId="784"/>
    <cellStyle name="60% – Акцентування5" xfId="785"/>
    <cellStyle name="60% – Акцентування5 10" xfId="786"/>
    <cellStyle name="60% – Акцентування5 11" xfId="787"/>
    <cellStyle name="60% – Акцентування5 12" xfId="788"/>
    <cellStyle name="60% – Акцентування5 13" xfId="789"/>
    <cellStyle name="60% – Акцентування5 14" xfId="790"/>
    <cellStyle name="60% – Акцентування5 14 2" xfId="791"/>
    <cellStyle name="60% – Акцентування5 14 3" xfId="792"/>
    <cellStyle name="60% – Акцентування5 15" xfId="793"/>
    <cellStyle name="60% – Акцентування5 15 2" xfId="794"/>
    <cellStyle name="60% – Акцентування5 16" xfId="795"/>
    <cellStyle name="60% – Акцентування5 16 2" xfId="796"/>
    <cellStyle name="60% – Акцентування5 17" xfId="797"/>
    <cellStyle name="60% – Акцентування5 18" xfId="798"/>
    <cellStyle name="60% – Акцентування5 19" xfId="799"/>
    <cellStyle name="60% – Акцентування5 2" xfId="800"/>
    <cellStyle name="60% – Акцентування5 2 10" xfId="801"/>
    <cellStyle name="60% – Акцентування5 2 11" xfId="802"/>
    <cellStyle name="60% – Акцентування5 2 2" xfId="803"/>
    <cellStyle name="60% – Акцентування5 2 3" xfId="804"/>
    <cellStyle name="60% – Акцентування5 2 4" xfId="805"/>
    <cellStyle name="60% – Акцентування5 2 5" xfId="806"/>
    <cellStyle name="60% – Акцентування5 2 6" xfId="807"/>
    <cellStyle name="60% – Акцентування5 2 7" xfId="808"/>
    <cellStyle name="60% – Акцентування5 2 8" xfId="809"/>
    <cellStyle name="60% – Акцентування5 2 9" xfId="810"/>
    <cellStyle name="60% – Акцентування5 20" xfId="811"/>
    <cellStyle name="60% – Акцентування5 20 2" xfId="812"/>
    <cellStyle name="60% – Акцентування5 21" xfId="813"/>
    <cellStyle name="60% – Акцентування5 22" xfId="814"/>
    <cellStyle name="60% – Акцентування5 23" xfId="815"/>
    <cellStyle name="60% – Акцентування5 24" xfId="816"/>
    <cellStyle name="60% – Акцентування5 3" xfId="817"/>
    <cellStyle name="60% – Акцентування5 4" xfId="818"/>
    <cellStyle name="60% – Акцентування5 5" xfId="819"/>
    <cellStyle name="60% – Акцентування5 6" xfId="820"/>
    <cellStyle name="60% – Акцентування5 7" xfId="821"/>
    <cellStyle name="60% – Акцентування5 7 2" xfId="822"/>
    <cellStyle name="60% – Акцентування5 7 3" xfId="823"/>
    <cellStyle name="60% – Акцентування5 7 4" xfId="824"/>
    <cellStyle name="60% – Акцентування5 8" xfId="825"/>
    <cellStyle name="60% – Акцентування5 8 2" xfId="826"/>
    <cellStyle name="60% – Акцентування5 8 3" xfId="827"/>
    <cellStyle name="60% – Акцентування5 9" xfId="828"/>
    <cellStyle name="60% – Акцентування5 9 2" xfId="829"/>
    <cellStyle name="60% – Акцентування6" xfId="830"/>
    <cellStyle name="60% – Акцентування6 10" xfId="831"/>
    <cellStyle name="60% – Акцентування6 11" xfId="832"/>
    <cellStyle name="60% – Акцентування6 12" xfId="833"/>
    <cellStyle name="60% – Акцентування6 13" xfId="834"/>
    <cellStyle name="60% – Акцентування6 14" xfId="835"/>
    <cellStyle name="60% – Акцентування6 14 2" xfId="836"/>
    <cellStyle name="60% – Акцентування6 14 3" xfId="837"/>
    <cellStyle name="60% – Акцентування6 15" xfId="838"/>
    <cellStyle name="60% – Акцентування6 15 2" xfId="839"/>
    <cellStyle name="60% – Акцентування6 16" xfId="840"/>
    <cellStyle name="60% – Акцентування6 16 2" xfId="841"/>
    <cellStyle name="60% – Акцентування6 17" xfId="842"/>
    <cellStyle name="60% – Акцентування6 18" xfId="843"/>
    <cellStyle name="60% – Акцентування6 19" xfId="844"/>
    <cellStyle name="60% – Акцентування6 2" xfId="845"/>
    <cellStyle name="60% – Акцентування6 2 10" xfId="846"/>
    <cellStyle name="60% – Акцентування6 2 11" xfId="847"/>
    <cellStyle name="60% – Акцентування6 2 2" xfId="848"/>
    <cellStyle name="60% – Акцентування6 2 3" xfId="849"/>
    <cellStyle name="60% – Акцентування6 2 4" xfId="850"/>
    <cellStyle name="60% – Акцентування6 2 5" xfId="851"/>
    <cellStyle name="60% – Акцентування6 2 6" xfId="852"/>
    <cellStyle name="60% – Акцентування6 2 7" xfId="853"/>
    <cellStyle name="60% – Акцентування6 2 8" xfId="854"/>
    <cellStyle name="60% – Акцентування6 2 9" xfId="855"/>
    <cellStyle name="60% – Акцентування6 20" xfId="856"/>
    <cellStyle name="60% – Акцентування6 20 2" xfId="857"/>
    <cellStyle name="60% – Акцентування6 21" xfId="858"/>
    <cellStyle name="60% – Акцентування6 22" xfId="859"/>
    <cellStyle name="60% – Акцентування6 23" xfId="860"/>
    <cellStyle name="60% – Акцентування6 24" xfId="861"/>
    <cellStyle name="60% – Акцентування6 25" xfId="862"/>
    <cellStyle name="60% – Акцентування6 3" xfId="863"/>
    <cellStyle name="60% – Акцентування6 4" xfId="864"/>
    <cellStyle name="60% – Акцентування6 5" xfId="865"/>
    <cellStyle name="60% – Акцентування6 6" xfId="866"/>
    <cellStyle name="60% – Акцентування6 7" xfId="867"/>
    <cellStyle name="60% – Акцентування6 7 2" xfId="868"/>
    <cellStyle name="60% – Акцентування6 7 3" xfId="869"/>
    <cellStyle name="60% – Акцентування6 7 4" xfId="870"/>
    <cellStyle name="60% – Акцентування6 8" xfId="871"/>
    <cellStyle name="60% – Акцентування6 8 2" xfId="872"/>
    <cellStyle name="60% – Акцентування6 8 3" xfId="873"/>
    <cellStyle name="60% – Акцентування6 9" xfId="874"/>
    <cellStyle name="60% – Акцентування6 9 2" xfId="875"/>
    <cellStyle name="60% — Акцент1" xfId="876"/>
    <cellStyle name="60% — Акцент2" xfId="877"/>
    <cellStyle name="60% — Акцент3" xfId="878"/>
    <cellStyle name="60% — Акцент4" xfId="879"/>
    <cellStyle name="60% — Акцент5" xfId="880"/>
    <cellStyle name="60% — Акцент6" xfId="881"/>
    <cellStyle name="Aaia?iue [0]_laroux" xfId="882"/>
    <cellStyle name="Aaia?iue_laroux" xfId="883"/>
    <cellStyle name="C?O" xfId="884"/>
    <cellStyle name="Cena$" xfId="885"/>
    <cellStyle name="CenaZ?" xfId="886"/>
    <cellStyle name="Ceny$" xfId="887"/>
    <cellStyle name="CenyZ?" xfId="888"/>
    <cellStyle name="Comma [0]_1996-1997-план 10 місяців" xfId="889"/>
    <cellStyle name="Comma_1996-1997-план 10 місяців" xfId="890"/>
    <cellStyle name="Currency [0]_1996-1997-план 10 місяців" xfId="891"/>
    <cellStyle name="Currency_1996-1997-план 10 місяців" xfId="892"/>
    <cellStyle name="Data" xfId="893"/>
    <cellStyle name="Dziesietny [0]_Arkusz1" xfId="894"/>
    <cellStyle name="Dziesietny_Arkusz1" xfId="895"/>
    <cellStyle name="Followed Hyperlink" xfId="896"/>
    <cellStyle name="Headline I" xfId="897"/>
    <cellStyle name="Headline II" xfId="898"/>
    <cellStyle name="Headline III" xfId="899"/>
    <cellStyle name="Hyperlink" xfId="900"/>
    <cellStyle name="Iau?iue_laroux" xfId="901"/>
    <cellStyle name="Marza" xfId="902"/>
    <cellStyle name="Marza%" xfId="903"/>
    <cellStyle name="Nazwa" xfId="904"/>
    <cellStyle name="Normal_1996-1997-план 10 місяців" xfId="905"/>
    <cellStyle name="Normal_Доходи" xfId="2373"/>
    <cellStyle name="normalni_laroux" xfId="906"/>
    <cellStyle name="Normalny_A-FOUR TECH" xfId="907"/>
    <cellStyle name="Oeiainiaue [0]_laroux" xfId="908"/>
    <cellStyle name="Oeiainiaue_laroux" xfId="909"/>
    <cellStyle name="TrOds" xfId="910"/>
    <cellStyle name="Tytul" xfId="911"/>
    <cellStyle name="Walutowy [0]_Arkusz1" xfId="912"/>
    <cellStyle name="Walutowy_Arkusz1" xfId="913"/>
    <cellStyle name="Акцентування1" xfId="914"/>
    <cellStyle name="Акцентування1 10" xfId="915"/>
    <cellStyle name="Акцентування1 11" xfId="916"/>
    <cellStyle name="Акцентування1 12" xfId="917"/>
    <cellStyle name="Акцентування1 13" xfId="918"/>
    <cellStyle name="Акцентування1 14" xfId="919"/>
    <cellStyle name="Акцентування1 14 2" xfId="920"/>
    <cellStyle name="Акцентування1 14 3" xfId="921"/>
    <cellStyle name="Акцентування1 15" xfId="922"/>
    <cellStyle name="Акцентування1 15 2" xfId="923"/>
    <cellStyle name="Акцентування1 16" xfId="924"/>
    <cellStyle name="Акцентування1 16 2" xfId="925"/>
    <cellStyle name="Акцентування1 17" xfId="926"/>
    <cellStyle name="Акцентування1 18" xfId="927"/>
    <cellStyle name="Акцентування1 19" xfId="928"/>
    <cellStyle name="Акцентування1 2" xfId="929"/>
    <cellStyle name="Акцентування1 2 10" xfId="930"/>
    <cellStyle name="Акцентування1 2 11" xfId="931"/>
    <cellStyle name="Акцентування1 2 2" xfId="932"/>
    <cellStyle name="Акцентування1 2 3" xfId="933"/>
    <cellStyle name="Акцентування1 2 4" xfId="934"/>
    <cellStyle name="Акцентування1 2 5" xfId="935"/>
    <cellStyle name="Акцентування1 2 6" xfId="936"/>
    <cellStyle name="Акцентування1 2 7" xfId="937"/>
    <cellStyle name="Акцентування1 2 8" xfId="938"/>
    <cellStyle name="Акцентування1 2 9" xfId="939"/>
    <cellStyle name="Акцентування1 20" xfId="940"/>
    <cellStyle name="Акцентування1 20 2" xfId="941"/>
    <cellStyle name="Акцентування1 21" xfId="942"/>
    <cellStyle name="Акцентування1 22" xfId="943"/>
    <cellStyle name="Акцентування1 23" xfId="944"/>
    <cellStyle name="Акцентування1 24" xfId="945"/>
    <cellStyle name="Акцентування1 25" xfId="946"/>
    <cellStyle name="Акцентування1 3" xfId="947"/>
    <cellStyle name="Акцентування1 4" xfId="948"/>
    <cellStyle name="Акцентування1 5" xfId="949"/>
    <cellStyle name="Акцентування1 6" xfId="950"/>
    <cellStyle name="Акцентування1 7" xfId="951"/>
    <cellStyle name="Акцентування1 7 2" xfId="952"/>
    <cellStyle name="Акцентування1 7 3" xfId="953"/>
    <cellStyle name="Акцентування1 7 4" xfId="954"/>
    <cellStyle name="Акцентування1 8" xfId="955"/>
    <cellStyle name="Акцентування1 8 2" xfId="956"/>
    <cellStyle name="Акцентування1 8 3" xfId="957"/>
    <cellStyle name="Акцентування1 9" xfId="958"/>
    <cellStyle name="Акцентування1 9 2" xfId="959"/>
    <cellStyle name="Акцентування2" xfId="960"/>
    <cellStyle name="Акцентування2 10" xfId="961"/>
    <cellStyle name="Акцентування2 11" xfId="962"/>
    <cellStyle name="Акцентування2 12" xfId="963"/>
    <cellStyle name="Акцентування2 13" xfId="964"/>
    <cellStyle name="Акцентування2 14" xfId="965"/>
    <cellStyle name="Акцентування2 14 2" xfId="966"/>
    <cellStyle name="Акцентування2 14 3" xfId="967"/>
    <cellStyle name="Акцентування2 15" xfId="968"/>
    <cellStyle name="Акцентування2 15 2" xfId="969"/>
    <cellStyle name="Акцентування2 16" xfId="970"/>
    <cellStyle name="Акцентування2 16 2" xfId="971"/>
    <cellStyle name="Акцентування2 17" xfId="972"/>
    <cellStyle name="Акцентування2 18" xfId="973"/>
    <cellStyle name="Акцентування2 19" xfId="974"/>
    <cellStyle name="Акцентування2 2" xfId="975"/>
    <cellStyle name="Акцентування2 2 10" xfId="976"/>
    <cellStyle name="Акцентування2 2 11" xfId="977"/>
    <cellStyle name="Акцентування2 2 2" xfId="978"/>
    <cellStyle name="Акцентування2 2 3" xfId="979"/>
    <cellStyle name="Акцентування2 2 4" xfId="980"/>
    <cellStyle name="Акцентування2 2 5" xfId="981"/>
    <cellStyle name="Акцентування2 2 6" xfId="982"/>
    <cellStyle name="Акцентування2 2 7" xfId="983"/>
    <cellStyle name="Акцентування2 2 8" xfId="984"/>
    <cellStyle name="Акцентування2 2 9" xfId="985"/>
    <cellStyle name="Акцентування2 20" xfId="986"/>
    <cellStyle name="Акцентування2 20 2" xfId="987"/>
    <cellStyle name="Акцентування2 21" xfId="988"/>
    <cellStyle name="Акцентування2 22" xfId="989"/>
    <cellStyle name="Акцентування2 23" xfId="990"/>
    <cellStyle name="Акцентування2 24" xfId="991"/>
    <cellStyle name="Акцентування2 3" xfId="992"/>
    <cellStyle name="Акцентування2 4" xfId="993"/>
    <cellStyle name="Акцентування2 5" xfId="994"/>
    <cellStyle name="Акцентування2 6" xfId="995"/>
    <cellStyle name="Акцентування2 7" xfId="996"/>
    <cellStyle name="Акцентування2 7 2" xfId="997"/>
    <cellStyle name="Акцентування2 7 3" xfId="998"/>
    <cellStyle name="Акцентування2 7 4" xfId="999"/>
    <cellStyle name="Акцентування2 8" xfId="1000"/>
    <cellStyle name="Акцентування2 8 2" xfId="1001"/>
    <cellStyle name="Акцентування2 8 3" xfId="1002"/>
    <cellStyle name="Акцентування2 9" xfId="1003"/>
    <cellStyle name="Акцентування2 9 2" xfId="1004"/>
    <cellStyle name="Акцентування3" xfId="1005"/>
    <cellStyle name="Акцентування3 10" xfId="1006"/>
    <cellStyle name="Акцентування3 11" xfId="1007"/>
    <cellStyle name="Акцентування3 12" xfId="1008"/>
    <cellStyle name="Акцентування3 13" xfId="1009"/>
    <cellStyle name="Акцентування3 14" xfId="1010"/>
    <cellStyle name="Акцентування3 14 2" xfId="1011"/>
    <cellStyle name="Акцентування3 14 3" xfId="1012"/>
    <cellStyle name="Акцентування3 15" xfId="1013"/>
    <cellStyle name="Акцентування3 15 2" xfId="1014"/>
    <cellStyle name="Акцентування3 16" xfId="1015"/>
    <cellStyle name="Акцентування3 16 2" xfId="1016"/>
    <cellStyle name="Акцентування3 17" xfId="1017"/>
    <cellStyle name="Акцентування3 18" xfId="1018"/>
    <cellStyle name="Акцентування3 19" xfId="1019"/>
    <cellStyle name="Акцентування3 2" xfId="1020"/>
    <cellStyle name="Акцентування3 2 10" xfId="1021"/>
    <cellStyle name="Акцентування3 2 11" xfId="1022"/>
    <cellStyle name="Акцентування3 2 2" xfId="1023"/>
    <cellStyle name="Акцентування3 2 3" xfId="1024"/>
    <cellStyle name="Акцентування3 2 4" xfId="1025"/>
    <cellStyle name="Акцентування3 2 5" xfId="1026"/>
    <cellStyle name="Акцентування3 2 6" xfId="1027"/>
    <cellStyle name="Акцентування3 2 7" xfId="1028"/>
    <cellStyle name="Акцентування3 2 8" xfId="1029"/>
    <cellStyle name="Акцентування3 2 9" xfId="1030"/>
    <cellStyle name="Акцентування3 20" xfId="1031"/>
    <cellStyle name="Акцентування3 20 2" xfId="1032"/>
    <cellStyle name="Акцентування3 21" xfId="1033"/>
    <cellStyle name="Акцентування3 22" xfId="1034"/>
    <cellStyle name="Акцентування3 23" xfId="1035"/>
    <cellStyle name="Акцентування3 24" xfId="1036"/>
    <cellStyle name="Акцентування3 3" xfId="1037"/>
    <cellStyle name="Акцентування3 4" xfId="1038"/>
    <cellStyle name="Акцентування3 5" xfId="1039"/>
    <cellStyle name="Акцентування3 6" xfId="1040"/>
    <cellStyle name="Акцентування3 7" xfId="1041"/>
    <cellStyle name="Акцентування3 7 2" xfId="1042"/>
    <cellStyle name="Акцентування3 7 3" xfId="1043"/>
    <cellStyle name="Акцентування3 7 4" xfId="1044"/>
    <cellStyle name="Акцентування3 8" xfId="1045"/>
    <cellStyle name="Акцентування3 8 2" xfId="1046"/>
    <cellStyle name="Акцентування3 8 3" xfId="1047"/>
    <cellStyle name="Акцентування3 9" xfId="1048"/>
    <cellStyle name="Акцентування3 9 2" xfId="1049"/>
    <cellStyle name="Акцентування4" xfId="1050"/>
    <cellStyle name="Акцентування4 10" xfId="1051"/>
    <cellStyle name="Акцентування4 11" xfId="1052"/>
    <cellStyle name="Акцентування4 12" xfId="1053"/>
    <cellStyle name="Акцентування4 13" xfId="1054"/>
    <cellStyle name="Акцентування4 14" xfId="1055"/>
    <cellStyle name="Акцентування4 14 2" xfId="1056"/>
    <cellStyle name="Акцентування4 14 3" xfId="1057"/>
    <cellStyle name="Акцентування4 15" xfId="1058"/>
    <cellStyle name="Акцентування4 15 2" xfId="1059"/>
    <cellStyle name="Акцентування4 16" xfId="1060"/>
    <cellStyle name="Акцентування4 16 2" xfId="1061"/>
    <cellStyle name="Акцентування4 17" xfId="1062"/>
    <cellStyle name="Акцентування4 18" xfId="1063"/>
    <cellStyle name="Акцентування4 19" xfId="1064"/>
    <cellStyle name="Акцентування4 2" xfId="1065"/>
    <cellStyle name="Акцентування4 2 10" xfId="1066"/>
    <cellStyle name="Акцентування4 2 11" xfId="1067"/>
    <cellStyle name="Акцентування4 2 2" xfId="1068"/>
    <cellStyle name="Акцентування4 2 3" xfId="1069"/>
    <cellStyle name="Акцентування4 2 4" xfId="1070"/>
    <cellStyle name="Акцентування4 2 5" xfId="1071"/>
    <cellStyle name="Акцентування4 2 6" xfId="1072"/>
    <cellStyle name="Акцентування4 2 7" xfId="1073"/>
    <cellStyle name="Акцентування4 2 8" xfId="1074"/>
    <cellStyle name="Акцентування4 2 9" xfId="1075"/>
    <cellStyle name="Акцентування4 20" xfId="1076"/>
    <cellStyle name="Акцентування4 20 2" xfId="1077"/>
    <cellStyle name="Акцентування4 21" xfId="1078"/>
    <cellStyle name="Акцентування4 22" xfId="1079"/>
    <cellStyle name="Акцентування4 23" xfId="1080"/>
    <cellStyle name="Акцентування4 24" xfId="1081"/>
    <cellStyle name="Акцентування4 25" xfId="1082"/>
    <cellStyle name="Акцентування4 3" xfId="1083"/>
    <cellStyle name="Акцентування4 4" xfId="1084"/>
    <cellStyle name="Акцентування4 5" xfId="1085"/>
    <cellStyle name="Акцентування4 6" xfId="1086"/>
    <cellStyle name="Акцентування4 7" xfId="1087"/>
    <cellStyle name="Акцентування4 7 2" xfId="1088"/>
    <cellStyle name="Акцентування4 7 3" xfId="1089"/>
    <cellStyle name="Акцентування4 7 4" xfId="1090"/>
    <cellStyle name="Акцентування4 8" xfId="1091"/>
    <cellStyle name="Акцентування4 8 2" xfId="1092"/>
    <cellStyle name="Акцентування4 8 3" xfId="1093"/>
    <cellStyle name="Акцентування4 9" xfId="1094"/>
    <cellStyle name="Акцентування4 9 2" xfId="1095"/>
    <cellStyle name="Акцентування5" xfId="1096"/>
    <cellStyle name="Акцентування5 10" xfId="1097"/>
    <cellStyle name="Акцентування5 11" xfId="1098"/>
    <cellStyle name="Акцентування5 12" xfId="1099"/>
    <cellStyle name="Акцентування5 13" xfId="1100"/>
    <cellStyle name="Акцентування5 14" xfId="1101"/>
    <cellStyle name="Акцентування5 14 2" xfId="1102"/>
    <cellStyle name="Акцентування5 14 3" xfId="1103"/>
    <cellStyle name="Акцентування5 15" xfId="1104"/>
    <cellStyle name="Акцентування5 15 2" xfId="1105"/>
    <cellStyle name="Акцентування5 16" xfId="1106"/>
    <cellStyle name="Акцентування5 16 2" xfId="1107"/>
    <cellStyle name="Акцентування5 17" xfId="1108"/>
    <cellStyle name="Акцентування5 18" xfId="1109"/>
    <cellStyle name="Акцентування5 19" xfId="1110"/>
    <cellStyle name="Акцентування5 2" xfId="1111"/>
    <cellStyle name="Акцентування5 2 10" xfId="1112"/>
    <cellStyle name="Акцентування5 2 11" xfId="1113"/>
    <cellStyle name="Акцентування5 2 2" xfId="1114"/>
    <cellStyle name="Акцентування5 2 3" xfId="1115"/>
    <cellStyle name="Акцентування5 2 4" xfId="1116"/>
    <cellStyle name="Акцентування5 2 5" xfId="1117"/>
    <cellStyle name="Акцентування5 2 6" xfId="1118"/>
    <cellStyle name="Акцентування5 2 7" xfId="1119"/>
    <cellStyle name="Акцентування5 2 8" xfId="1120"/>
    <cellStyle name="Акцентування5 2 9" xfId="1121"/>
    <cellStyle name="Акцентування5 20" xfId="1122"/>
    <cellStyle name="Акцентування5 20 2" xfId="1123"/>
    <cellStyle name="Акцентування5 21" xfId="1124"/>
    <cellStyle name="Акцентування5 22" xfId="1125"/>
    <cellStyle name="Акцентування5 23" xfId="1126"/>
    <cellStyle name="Акцентування5 24" xfId="1127"/>
    <cellStyle name="Акцентування5 3" xfId="1128"/>
    <cellStyle name="Акцентування5 4" xfId="1129"/>
    <cellStyle name="Акцентування5 5" xfId="1130"/>
    <cellStyle name="Акцентування5 6" xfId="1131"/>
    <cellStyle name="Акцентування5 7" xfId="1132"/>
    <cellStyle name="Акцентування5 7 2" xfId="1133"/>
    <cellStyle name="Акцентування5 7 3" xfId="1134"/>
    <cellStyle name="Акцентування5 7 4" xfId="1135"/>
    <cellStyle name="Акцентування5 8" xfId="1136"/>
    <cellStyle name="Акцентування5 8 2" xfId="1137"/>
    <cellStyle name="Акцентування5 8 3" xfId="1138"/>
    <cellStyle name="Акцентування5 9" xfId="1139"/>
    <cellStyle name="Акцентування5 9 2" xfId="1140"/>
    <cellStyle name="Акцентування6" xfId="1141"/>
    <cellStyle name="Акцентування6 10" xfId="1142"/>
    <cellStyle name="Акцентування6 11" xfId="1143"/>
    <cellStyle name="Акцентування6 12" xfId="1144"/>
    <cellStyle name="Акцентування6 13" xfId="1145"/>
    <cellStyle name="Акцентування6 14" xfId="1146"/>
    <cellStyle name="Акцентування6 14 2" xfId="1147"/>
    <cellStyle name="Акцентування6 14 3" xfId="1148"/>
    <cellStyle name="Акцентування6 15" xfId="1149"/>
    <cellStyle name="Акцентування6 15 2" xfId="1150"/>
    <cellStyle name="Акцентування6 16" xfId="1151"/>
    <cellStyle name="Акцентування6 16 2" xfId="1152"/>
    <cellStyle name="Акцентування6 17" xfId="1153"/>
    <cellStyle name="Акцентування6 18" xfId="1154"/>
    <cellStyle name="Акцентування6 19" xfId="1155"/>
    <cellStyle name="Акцентування6 2" xfId="1156"/>
    <cellStyle name="Акцентування6 2 10" xfId="1157"/>
    <cellStyle name="Акцентування6 2 11" xfId="1158"/>
    <cellStyle name="Акцентування6 2 2" xfId="1159"/>
    <cellStyle name="Акцентування6 2 3" xfId="1160"/>
    <cellStyle name="Акцентування6 2 4" xfId="1161"/>
    <cellStyle name="Акцентування6 2 5" xfId="1162"/>
    <cellStyle name="Акцентування6 2 6" xfId="1163"/>
    <cellStyle name="Акцентування6 2 7" xfId="1164"/>
    <cellStyle name="Акцентування6 2 8" xfId="1165"/>
    <cellStyle name="Акцентування6 2 9" xfId="1166"/>
    <cellStyle name="Акцентування6 20" xfId="1167"/>
    <cellStyle name="Акцентування6 20 2" xfId="1168"/>
    <cellStyle name="Акцентування6 21" xfId="1169"/>
    <cellStyle name="Акцентування6 22" xfId="1170"/>
    <cellStyle name="Акцентування6 23" xfId="1171"/>
    <cellStyle name="Акцентування6 24" xfId="1172"/>
    <cellStyle name="Акцентування6 3" xfId="1173"/>
    <cellStyle name="Акцентування6 4" xfId="1174"/>
    <cellStyle name="Акцентування6 5" xfId="1175"/>
    <cellStyle name="Акцентування6 6" xfId="1176"/>
    <cellStyle name="Акцентування6 7" xfId="1177"/>
    <cellStyle name="Акцентування6 7 2" xfId="1178"/>
    <cellStyle name="Акцентування6 7 3" xfId="1179"/>
    <cellStyle name="Акцентування6 7 4" xfId="1180"/>
    <cellStyle name="Акцентування6 8" xfId="1181"/>
    <cellStyle name="Акцентування6 8 2" xfId="1182"/>
    <cellStyle name="Акцентування6 8 3" xfId="1183"/>
    <cellStyle name="Акцентування6 9" xfId="1184"/>
    <cellStyle name="Акцентування6 9 2" xfId="1185"/>
    <cellStyle name="Ввід" xfId="1186"/>
    <cellStyle name="Ввід 10" xfId="1187"/>
    <cellStyle name="Ввід 11" xfId="1188"/>
    <cellStyle name="Ввід 12" xfId="1189"/>
    <cellStyle name="Ввід 13" xfId="1190"/>
    <cellStyle name="Ввід 14" xfId="1191"/>
    <cellStyle name="Ввід 14 2" xfId="1192"/>
    <cellStyle name="Ввід 14 3" xfId="1193"/>
    <cellStyle name="Ввід 15" xfId="1194"/>
    <cellStyle name="Ввід 15 2" xfId="1195"/>
    <cellStyle name="Ввід 16" xfId="1196"/>
    <cellStyle name="Ввід 16 2" xfId="1197"/>
    <cellStyle name="Ввід 17" xfId="1198"/>
    <cellStyle name="Ввід 18" xfId="1199"/>
    <cellStyle name="Ввід 19" xfId="1200"/>
    <cellStyle name="Ввід 2" xfId="1201"/>
    <cellStyle name="Ввід 2 10" xfId="1202"/>
    <cellStyle name="Ввід 2 11" xfId="1203"/>
    <cellStyle name="Ввід 2 2" xfId="1204"/>
    <cellStyle name="Ввід 2 3" xfId="1205"/>
    <cellStyle name="Ввід 2 4" xfId="1206"/>
    <cellStyle name="Ввід 2 5" xfId="1207"/>
    <cellStyle name="Ввід 2 6" xfId="1208"/>
    <cellStyle name="Ввід 2 7" xfId="1209"/>
    <cellStyle name="Ввід 2 8" xfId="1210"/>
    <cellStyle name="Ввід 2 9" xfId="1211"/>
    <cellStyle name="Ввід 20" xfId="1212"/>
    <cellStyle name="Ввід 20 2" xfId="1213"/>
    <cellStyle name="Ввід 21" xfId="1214"/>
    <cellStyle name="Ввід 22" xfId="1215"/>
    <cellStyle name="Ввід 23" xfId="1216"/>
    <cellStyle name="Ввід 24" xfId="1217"/>
    <cellStyle name="Ввід 3" xfId="1218"/>
    <cellStyle name="Ввід 4" xfId="1219"/>
    <cellStyle name="Ввід 5" xfId="1220"/>
    <cellStyle name="Ввід 6" xfId="1221"/>
    <cellStyle name="Ввід 7" xfId="1222"/>
    <cellStyle name="Ввід 7 2" xfId="1223"/>
    <cellStyle name="Ввід 7 3" xfId="1224"/>
    <cellStyle name="Ввід 7 4" xfId="1225"/>
    <cellStyle name="Ввід 8" xfId="1226"/>
    <cellStyle name="Ввід 8 2" xfId="1227"/>
    <cellStyle name="Ввід 8 3" xfId="1228"/>
    <cellStyle name="Ввід 9" xfId="1229"/>
    <cellStyle name="Ввід 9 2" xfId="1230"/>
    <cellStyle name="Ввод" xfId="1231"/>
    <cellStyle name="Гарний" xfId="1232"/>
    <cellStyle name="Добре" xfId="1233"/>
    <cellStyle name="Добре 10" xfId="1234"/>
    <cellStyle name="Добре 11" xfId="1235"/>
    <cellStyle name="Добре 12" xfId="1236"/>
    <cellStyle name="Добре 13" xfId="1237"/>
    <cellStyle name="Добре 14" xfId="1238"/>
    <cellStyle name="Добре 14 2" xfId="1239"/>
    <cellStyle name="Добре 14 3" xfId="1240"/>
    <cellStyle name="Добре 15" xfId="1241"/>
    <cellStyle name="Добре 15 2" xfId="1242"/>
    <cellStyle name="Добре 16" xfId="1243"/>
    <cellStyle name="Добре 16 2" xfId="1244"/>
    <cellStyle name="Добре 17" xfId="1245"/>
    <cellStyle name="Добре 18" xfId="1246"/>
    <cellStyle name="Добре 19" xfId="1247"/>
    <cellStyle name="Добре 2" xfId="1248"/>
    <cellStyle name="Добре 2 10" xfId="1249"/>
    <cellStyle name="Добре 2 11" xfId="1250"/>
    <cellStyle name="Добре 2 2" xfId="1251"/>
    <cellStyle name="Добре 2 3" xfId="1252"/>
    <cellStyle name="Добре 2 4" xfId="1253"/>
    <cellStyle name="Добре 2 5" xfId="1254"/>
    <cellStyle name="Добре 2 6" xfId="1255"/>
    <cellStyle name="Добре 2 7" xfId="1256"/>
    <cellStyle name="Добре 2 8" xfId="1257"/>
    <cellStyle name="Добре 2 9" xfId="1258"/>
    <cellStyle name="Добре 20" xfId="1259"/>
    <cellStyle name="Добре 20 2" xfId="1260"/>
    <cellStyle name="Добре 21" xfId="1261"/>
    <cellStyle name="Добре 22" xfId="1262"/>
    <cellStyle name="Добре 23" xfId="1263"/>
    <cellStyle name="Добре 24" xfId="1264"/>
    <cellStyle name="Добре 3" xfId="1265"/>
    <cellStyle name="Добре 4" xfId="1266"/>
    <cellStyle name="Добре 5" xfId="1267"/>
    <cellStyle name="Добре 6" xfId="1268"/>
    <cellStyle name="Добре 7" xfId="1269"/>
    <cellStyle name="Добре 7 2" xfId="1270"/>
    <cellStyle name="Добре 7 3" xfId="1271"/>
    <cellStyle name="Добре 7 4" xfId="1272"/>
    <cellStyle name="Добре 8" xfId="1273"/>
    <cellStyle name="Добре 8 2" xfId="1274"/>
    <cellStyle name="Добре 8 3" xfId="1275"/>
    <cellStyle name="Добре 9" xfId="1276"/>
    <cellStyle name="Добре 9 2" xfId="1277"/>
    <cellStyle name="Заголовок" xfId="1278"/>
    <cellStyle name="Заголовок 1 10" xfId="1279"/>
    <cellStyle name="Заголовок 1 11" xfId="1280"/>
    <cellStyle name="Заголовок 1 12" xfId="1281"/>
    <cellStyle name="Заголовок 1 13" xfId="1282"/>
    <cellStyle name="Заголовок 1 14" xfId="1283"/>
    <cellStyle name="Заголовок 1 14 2" xfId="1284"/>
    <cellStyle name="Заголовок 1 14 3" xfId="1285"/>
    <cellStyle name="Заголовок 1 15" xfId="1286"/>
    <cellStyle name="Заголовок 1 15 2" xfId="1287"/>
    <cellStyle name="Заголовок 1 16" xfId="1288"/>
    <cellStyle name="Заголовок 1 16 2" xfId="1289"/>
    <cellStyle name="Заголовок 1 17" xfId="1290"/>
    <cellStyle name="Заголовок 1 18" xfId="1291"/>
    <cellStyle name="Заголовок 1 19" xfId="1292"/>
    <cellStyle name="Заголовок 1 2" xfId="1293"/>
    <cellStyle name="Заголовок 1 2 10" xfId="1294"/>
    <cellStyle name="Заголовок 1 2 11" xfId="1295"/>
    <cellStyle name="Заголовок 1 2 12" xfId="1296"/>
    <cellStyle name="Заголовок 1 2 2" xfId="1297"/>
    <cellStyle name="Заголовок 1 2 3" xfId="1298"/>
    <cellStyle name="Заголовок 1 2 4" xfId="1299"/>
    <cellStyle name="Заголовок 1 2 5" xfId="1300"/>
    <cellStyle name="Заголовок 1 2 6" xfId="1301"/>
    <cellStyle name="Заголовок 1 2 7" xfId="1302"/>
    <cellStyle name="Заголовок 1 2 8" xfId="1303"/>
    <cellStyle name="Заголовок 1 2 9" xfId="1304"/>
    <cellStyle name="Заголовок 1 20" xfId="1305"/>
    <cellStyle name="Заголовок 1 20 2" xfId="1306"/>
    <cellStyle name="Заголовок 1 21" xfId="1307"/>
    <cellStyle name="Заголовок 1 22" xfId="1308"/>
    <cellStyle name="Заголовок 1 23" xfId="1309"/>
    <cellStyle name="Заголовок 1 24" xfId="1310"/>
    <cellStyle name="Заголовок 1 3" xfId="1311"/>
    <cellStyle name="Заголовок 1 4" xfId="1312"/>
    <cellStyle name="Заголовок 1 5" xfId="1313"/>
    <cellStyle name="Заголовок 1 6" xfId="1314"/>
    <cellStyle name="Заголовок 1 7" xfId="1315"/>
    <cellStyle name="Заголовок 1 7 2" xfId="1316"/>
    <cellStyle name="Заголовок 1 7 3" xfId="1317"/>
    <cellStyle name="Заголовок 1 7 4" xfId="1318"/>
    <cellStyle name="Заголовок 1 8" xfId="1319"/>
    <cellStyle name="Заголовок 1 8 2" xfId="1320"/>
    <cellStyle name="Заголовок 1 8 3" xfId="1321"/>
    <cellStyle name="Заголовок 1 9" xfId="1322"/>
    <cellStyle name="Заголовок 1 9 2" xfId="1323"/>
    <cellStyle name="Заголовок 2 10" xfId="1324"/>
    <cellStyle name="Заголовок 2 11" xfId="1325"/>
    <cellStyle name="Заголовок 2 12" xfId="1326"/>
    <cellStyle name="Заголовок 2 13" xfId="1327"/>
    <cellStyle name="Заголовок 2 14" xfId="1328"/>
    <cellStyle name="Заголовок 2 14 2" xfId="1329"/>
    <cellStyle name="Заголовок 2 14 3" xfId="1330"/>
    <cellStyle name="Заголовок 2 15" xfId="1331"/>
    <cellStyle name="Заголовок 2 15 2" xfId="1332"/>
    <cellStyle name="Заголовок 2 16" xfId="1333"/>
    <cellStyle name="Заголовок 2 16 2" xfId="1334"/>
    <cellStyle name="Заголовок 2 17" xfId="1335"/>
    <cellStyle name="Заголовок 2 18" xfId="1336"/>
    <cellStyle name="Заголовок 2 19" xfId="1337"/>
    <cellStyle name="Заголовок 2 2" xfId="1338"/>
    <cellStyle name="Заголовок 2 2 10" xfId="1339"/>
    <cellStyle name="Заголовок 2 2 11" xfId="1340"/>
    <cellStyle name="Заголовок 2 2 12" xfId="1341"/>
    <cellStyle name="Заголовок 2 2 2" xfId="1342"/>
    <cellStyle name="Заголовок 2 2 3" xfId="1343"/>
    <cellStyle name="Заголовок 2 2 4" xfId="1344"/>
    <cellStyle name="Заголовок 2 2 5" xfId="1345"/>
    <cellStyle name="Заголовок 2 2 6" xfId="1346"/>
    <cellStyle name="Заголовок 2 2 7" xfId="1347"/>
    <cellStyle name="Заголовок 2 2 8" xfId="1348"/>
    <cellStyle name="Заголовок 2 2 9" xfId="1349"/>
    <cellStyle name="Заголовок 2 20" xfId="1350"/>
    <cellStyle name="Заголовок 2 20 2" xfId="1351"/>
    <cellStyle name="Заголовок 2 21" xfId="1352"/>
    <cellStyle name="Заголовок 2 22" xfId="1353"/>
    <cellStyle name="Заголовок 2 23" xfId="1354"/>
    <cellStyle name="Заголовок 2 24" xfId="1355"/>
    <cellStyle name="Заголовок 2 3" xfId="1356"/>
    <cellStyle name="Заголовок 2 4" xfId="1357"/>
    <cellStyle name="Заголовок 2 5" xfId="1358"/>
    <cellStyle name="Заголовок 2 6" xfId="1359"/>
    <cellStyle name="Заголовок 2 7" xfId="1360"/>
    <cellStyle name="Заголовок 2 7 2" xfId="1361"/>
    <cellStyle name="Заголовок 2 7 3" xfId="1362"/>
    <cellStyle name="Заголовок 2 7 4" xfId="1363"/>
    <cellStyle name="Заголовок 2 8" xfId="1364"/>
    <cellStyle name="Заголовок 2 8 2" xfId="1365"/>
    <cellStyle name="Заголовок 2 8 3" xfId="1366"/>
    <cellStyle name="Заголовок 2 9" xfId="1367"/>
    <cellStyle name="Заголовок 2 9 2" xfId="1368"/>
    <cellStyle name="Заголовок 3 10" xfId="1369"/>
    <cellStyle name="Заголовок 3 11" xfId="1370"/>
    <cellStyle name="Заголовок 3 12" xfId="1371"/>
    <cellStyle name="Заголовок 3 13" xfId="1372"/>
    <cellStyle name="Заголовок 3 14" xfId="1373"/>
    <cellStyle name="Заголовок 3 14 2" xfId="1374"/>
    <cellStyle name="Заголовок 3 14 3" xfId="1375"/>
    <cellStyle name="Заголовок 3 15" xfId="1376"/>
    <cellStyle name="Заголовок 3 15 2" xfId="1377"/>
    <cellStyle name="Заголовок 3 16" xfId="1378"/>
    <cellStyle name="Заголовок 3 16 2" xfId="1379"/>
    <cellStyle name="Заголовок 3 17" xfId="1380"/>
    <cellStyle name="Заголовок 3 18" xfId="1381"/>
    <cellStyle name="Заголовок 3 19" xfId="1382"/>
    <cellStyle name="Заголовок 3 2" xfId="1383"/>
    <cellStyle name="Заголовок 3 2 10" xfId="1384"/>
    <cellStyle name="Заголовок 3 2 11" xfId="1385"/>
    <cellStyle name="Заголовок 3 2 12" xfId="1386"/>
    <cellStyle name="Заголовок 3 2 2" xfId="1387"/>
    <cellStyle name="Заголовок 3 2 3" xfId="1388"/>
    <cellStyle name="Заголовок 3 2 4" xfId="1389"/>
    <cellStyle name="Заголовок 3 2 5" xfId="1390"/>
    <cellStyle name="Заголовок 3 2 6" xfId="1391"/>
    <cellStyle name="Заголовок 3 2 7" xfId="1392"/>
    <cellStyle name="Заголовок 3 2 8" xfId="1393"/>
    <cellStyle name="Заголовок 3 2 9" xfId="1394"/>
    <cellStyle name="Заголовок 3 20" xfId="1395"/>
    <cellStyle name="Заголовок 3 20 2" xfId="1396"/>
    <cellStyle name="Заголовок 3 21" xfId="1397"/>
    <cellStyle name="Заголовок 3 22" xfId="1398"/>
    <cellStyle name="Заголовок 3 23" xfId="1399"/>
    <cellStyle name="Заголовок 3 24" xfId="1400"/>
    <cellStyle name="Заголовок 3 3" xfId="1401"/>
    <cellStyle name="Заголовок 3 4" xfId="1402"/>
    <cellStyle name="Заголовок 3 5" xfId="1403"/>
    <cellStyle name="Заголовок 3 6" xfId="1404"/>
    <cellStyle name="Заголовок 3 7" xfId="1405"/>
    <cellStyle name="Заголовок 3 7 2" xfId="1406"/>
    <cellStyle name="Заголовок 3 7 3" xfId="1407"/>
    <cellStyle name="Заголовок 3 7 4" xfId="1408"/>
    <cellStyle name="Заголовок 3 8" xfId="1409"/>
    <cellStyle name="Заголовок 3 8 2" xfId="1410"/>
    <cellStyle name="Заголовок 3 8 3" xfId="1411"/>
    <cellStyle name="Заголовок 3 9" xfId="1412"/>
    <cellStyle name="Заголовок 3 9 2" xfId="1413"/>
    <cellStyle name="Заголовок 4 10" xfId="1414"/>
    <cellStyle name="Заголовок 4 11" xfId="1415"/>
    <cellStyle name="Заголовок 4 12" xfId="1416"/>
    <cellStyle name="Заголовок 4 13" xfId="1417"/>
    <cellStyle name="Заголовок 4 14" xfId="1418"/>
    <cellStyle name="Заголовок 4 14 2" xfId="1419"/>
    <cellStyle name="Заголовок 4 14 3" xfId="1420"/>
    <cellStyle name="Заголовок 4 15" xfId="1421"/>
    <cellStyle name="Заголовок 4 15 2" xfId="1422"/>
    <cellStyle name="Заголовок 4 16" xfId="1423"/>
    <cellStyle name="Заголовок 4 16 2" xfId="1424"/>
    <cellStyle name="Заголовок 4 17" xfId="1425"/>
    <cellStyle name="Заголовок 4 18" xfId="1426"/>
    <cellStyle name="Заголовок 4 19" xfId="1427"/>
    <cellStyle name="Заголовок 4 2" xfId="1428"/>
    <cellStyle name="Заголовок 4 2 10" xfId="1429"/>
    <cellStyle name="Заголовок 4 2 11" xfId="1430"/>
    <cellStyle name="Заголовок 4 2 12" xfId="1431"/>
    <cellStyle name="Заголовок 4 2 2" xfId="1432"/>
    <cellStyle name="Заголовок 4 2 3" xfId="1433"/>
    <cellStyle name="Заголовок 4 2 4" xfId="1434"/>
    <cellStyle name="Заголовок 4 2 5" xfId="1435"/>
    <cellStyle name="Заголовок 4 2 6" xfId="1436"/>
    <cellStyle name="Заголовок 4 2 7" xfId="1437"/>
    <cellStyle name="Заголовок 4 2 8" xfId="1438"/>
    <cellStyle name="Заголовок 4 2 9" xfId="1439"/>
    <cellStyle name="Заголовок 4 20" xfId="1440"/>
    <cellStyle name="Заголовок 4 20 2" xfId="1441"/>
    <cellStyle name="Заголовок 4 21" xfId="1442"/>
    <cellStyle name="Заголовок 4 22" xfId="1443"/>
    <cellStyle name="Заголовок 4 23" xfId="1444"/>
    <cellStyle name="Заголовок 4 24" xfId="1445"/>
    <cellStyle name="Заголовок 4 3" xfId="1446"/>
    <cellStyle name="Заголовок 4 4" xfId="1447"/>
    <cellStyle name="Заголовок 4 5" xfId="1448"/>
    <cellStyle name="Заголовок 4 6" xfId="1449"/>
    <cellStyle name="Заголовок 4 7" xfId="1450"/>
    <cellStyle name="Заголовок 4 7 2" xfId="1451"/>
    <cellStyle name="Заголовок 4 7 3" xfId="1452"/>
    <cellStyle name="Заголовок 4 7 4" xfId="1453"/>
    <cellStyle name="Заголовок 4 8" xfId="1454"/>
    <cellStyle name="Заголовок 4 8 2" xfId="1455"/>
    <cellStyle name="Заголовок 4 8 3" xfId="1456"/>
    <cellStyle name="Заголовок 4 9" xfId="1457"/>
    <cellStyle name="Заголовок 4 9 2" xfId="1458"/>
    <cellStyle name="Звичайний 10" xfId="1459"/>
    <cellStyle name="Звичайний 10 2" xfId="1460"/>
    <cellStyle name="Звичайний 10 2 2" xfId="1461"/>
    <cellStyle name="Звичайний 10 3" xfId="1462"/>
    <cellStyle name="Звичайний 10 3 2" xfId="1463"/>
    <cellStyle name="Звичайний 10 4" xfId="1464"/>
    <cellStyle name="Звичайний 10 4 2" xfId="1465"/>
    <cellStyle name="Звичайний 10 5" xfId="1466"/>
    <cellStyle name="Звичайний 10_Прогноз" xfId="1467"/>
    <cellStyle name="Звичайний 11" xfId="1468"/>
    <cellStyle name="Звичайний 11 2" xfId="1469"/>
    <cellStyle name="Звичайний 11 2 2" xfId="1470"/>
    <cellStyle name="Звичайний 11 3" xfId="1471"/>
    <cellStyle name="Звичайний 11 3 2" xfId="1472"/>
    <cellStyle name="Звичайний 11 4" xfId="1473"/>
    <cellStyle name="Звичайний 11_Прогноз" xfId="1474"/>
    <cellStyle name="Звичайний 12" xfId="1475"/>
    <cellStyle name="Звичайний 12 2" xfId="1476"/>
    <cellStyle name="Звичайний 12 2 2" xfId="1477"/>
    <cellStyle name="Звичайний 12_Прогноз" xfId="1478"/>
    <cellStyle name="Звичайний 13" xfId="1479"/>
    <cellStyle name="Звичайний 13 2" xfId="1480"/>
    <cellStyle name="Звичайний 13 2 2" xfId="1481"/>
    <cellStyle name="Звичайний 13 3" xfId="1482"/>
    <cellStyle name="Звичайний 13_Прогноз" xfId="1483"/>
    <cellStyle name="Звичайний 14" xfId="1484"/>
    <cellStyle name="Звичайний 15" xfId="1485"/>
    <cellStyle name="Звичайний 16" xfId="1486"/>
    <cellStyle name="Звичайний 16 10" xfId="1487"/>
    <cellStyle name="Звичайний 16 11" xfId="1488"/>
    <cellStyle name="Звичайний 16 2" xfId="1489"/>
    <cellStyle name="Звичайний 16 3" xfId="1490"/>
    <cellStyle name="Звичайний 16 4" xfId="1491"/>
    <cellStyle name="Звичайний 16 5" xfId="1492"/>
    <cellStyle name="Звичайний 16 6" xfId="1493"/>
    <cellStyle name="Звичайний 16 7" xfId="1494"/>
    <cellStyle name="Звичайний 16 8" xfId="1495"/>
    <cellStyle name="Звичайний 16 9" xfId="1496"/>
    <cellStyle name="Звичайний 16_Прогноз" xfId="1497"/>
    <cellStyle name="Звичайний 17" xfId="1498"/>
    <cellStyle name="Звичайний 18" xfId="1499"/>
    <cellStyle name="Звичайний 19" xfId="1500"/>
    <cellStyle name="Звичайний 2" xfId="1501"/>
    <cellStyle name="Звичайний 2 10" xfId="1502"/>
    <cellStyle name="Звичайний 2 10 2" xfId="1503"/>
    <cellStyle name="Звичайний 2 11" xfId="1504"/>
    <cellStyle name="Звичайний 2 11 2" xfId="1505"/>
    <cellStyle name="Звичайний 2 12" xfId="1506"/>
    <cellStyle name="Звичайний 2 12 2" xfId="1507"/>
    <cellStyle name="Звичайний 2 12 3" xfId="1508"/>
    <cellStyle name="Звичайний 2 13" xfId="1509"/>
    <cellStyle name="Звичайний 2 13 2" xfId="1510"/>
    <cellStyle name="Звичайний 2 13 3" xfId="1511"/>
    <cellStyle name="Звичайний 2 14" xfId="1512"/>
    <cellStyle name="Звичайний 2 14 2" xfId="1513"/>
    <cellStyle name="Звичайний 2 14 2 2" xfId="1514"/>
    <cellStyle name="Звичайний 2 14 2 2 2" xfId="1515"/>
    <cellStyle name="Звичайний 2 14 2 2 2 2" xfId="1516"/>
    <cellStyle name="Звичайний 2 14 2 2 2 2 2" xfId="1517"/>
    <cellStyle name="Звичайний 2 14 2 2 2 2 2 2" xfId="1518"/>
    <cellStyle name="Звичайний 2 14 2 2 2 2 2 2 2" xfId="1519"/>
    <cellStyle name="Звичайний 2 14 2 2 2 2 2 2 2 2" xfId="1520"/>
    <cellStyle name="Звичайний 2 14 2 2 2 2 2 2 2 2 2" xfId="1521"/>
    <cellStyle name="Звичайний 2 14 2 2 2 2 2 2 2 2 3" xfId="1522"/>
    <cellStyle name="Звичайний 2 14 2 2 2 2 2 2 2 2 4" xfId="1523"/>
    <cellStyle name="Звичайний 2 14 2 2 2 2 2 2 2 3" xfId="1524"/>
    <cellStyle name="Звичайний 2 14 2 2 2 2 2 2 2 3 2" xfId="1525"/>
    <cellStyle name="Звичайний 2 14 2 2 2 2 2 2 3" xfId="1526"/>
    <cellStyle name="Звичайний 2 14 2 2 2 2 2 2 4" xfId="1527"/>
    <cellStyle name="Звичайний 2 14 2 2 2 2 2 2 5" xfId="1528"/>
    <cellStyle name="Звичайний 2 14 2 2 2 2 2 3" xfId="1529"/>
    <cellStyle name="Звичайний 2 14 2 2 2 2 2 3 2" xfId="1530"/>
    <cellStyle name="Звичайний 2 14 2 2 2 2 2 3 3" xfId="1531"/>
    <cellStyle name="Звичайний 2 14 2 2 2 2 2 3 4" xfId="1532"/>
    <cellStyle name="Звичайний 2 14 2 2 2 2 2 4" xfId="1533"/>
    <cellStyle name="Звичайний 2 14 2 2 2 2 2 4 2" xfId="1534"/>
    <cellStyle name="Звичайний 2 14 2 2 2 2 3" xfId="1535"/>
    <cellStyle name="Звичайний 2 14 2 2 2 2 3 2" xfId="1536"/>
    <cellStyle name="Звичайний 2 14 2 2 2 2 3 2 2" xfId="1537"/>
    <cellStyle name="Звичайний 2 14 2 2 2 2 3 2 3" xfId="1538"/>
    <cellStyle name="Звичайний 2 14 2 2 2 2 3 2 4" xfId="1539"/>
    <cellStyle name="Звичайний 2 14 2 2 2 2 3 3" xfId="1540"/>
    <cellStyle name="Звичайний 2 14 2 2 2 2 3 3 2" xfId="1541"/>
    <cellStyle name="Звичайний 2 14 2 2 2 2 4" xfId="1542"/>
    <cellStyle name="Звичайний 2 14 2 2 2 2 5" xfId="1543"/>
    <cellStyle name="Звичайний 2 14 2 2 2 2 6" xfId="1544"/>
    <cellStyle name="Звичайний 2 14 2 2 2 3" xfId="1545"/>
    <cellStyle name="Звичайний 2 14 2 2 2 3 2" xfId="1546"/>
    <cellStyle name="Звичайний 2 14 2 2 2 3 2 2" xfId="1547"/>
    <cellStyle name="Звичайний 2 14 2 2 2 3 2 2 2" xfId="1548"/>
    <cellStyle name="Звичайний 2 14 2 2 2 3 2 3" xfId="1549"/>
    <cellStyle name="Звичайний 2 14 2 2 2 3 2 3 2" xfId="1550"/>
    <cellStyle name="Звичайний 2 14 2 2 2 3 3" xfId="1551"/>
    <cellStyle name="Звичайний 2 14 2 2 2 3 4" xfId="1552"/>
    <cellStyle name="Звичайний 2 14 2 2 2 4" xfId="1553"/>
    <cellStyle name="Звичайний 2 14 2 2 2 4 2" xfId="1554"/>
    <cellStyle name="Звичайний 2 14 2 2 2 5" xfId="1555"/>
    <cellStyle name="Звичайний 2 14 2 2 2 5 2" xfId="1556"/>
    <cellStyle name="Звичайний 2 14 2 2 3" xfId="1557"/>
    <cellStyle name="Звичайний 2 14 2 2 4" xfId="1558"/>
    <cellStyle name="Звичайний 2 14 2 2 5" xfId="1559"/>
    <cellStyle name="Звичайний 2 14 2 2 5 2" xfId="1560"/>
    <cellStyle name="Звичайний 2 14 2 2 5 2 2" xfId="1561"/>
    <cellStyle name="Звичайний 2 14 2 2 5 2 3" xfId="1562"/>
    <cellStyle name="Звичайний 2 14 2 2 5 2 4" xfId="1563"/>
    <cellStyle name="Звичайний 2 14 2 2 5 3" xfId="1564"/>
    <cellStyle name="Звичайний 2 14 2 2 5 3 2" xfId="1565"/>
    <cellStyle name="Звичайний 2 14 2 2 6" xfId="1566"/>
    <cellStyle name="Звичайний 2 14 2 2 7" xfId="1567"/>
    <cellStyle name="Звичайний 2 14 2 2 8" xfId="1568"/>
    <cellStyle name="Звичайний 2 14 2 3" xfId="1569"/>
    <cellStyle name="Звичайний 2 14 2 3 2" xfId="1570"/>
    <cellStyle name="Звичайний 2 14 2 3 2 2" xfId="1571"/>
    <cellStyle name="Звичайний 2 14 2 3 2 2 2" xfId="1572"/>
    <cellStyle name="Звичайний 2 14 2 3 3" xfId="1573"/>
    <cellStyle name="Звичайний 2 14 2 4" xfId="1574"/>
    <cellStyle name="Звичайний 2 14 2 4 2" xfId="1575"/>
    <cellStyle name="Звичайний 2 14 2 5" xfId="1576"/>
    <cellStyle name="Звичайний 2 14 2 5 2" xfId="1577"/>
    <cellStyle name="Звичайний 2 14 2 5 2 2" xfId="1578"/>
    <cellStyle name="Звичайний 2 14 2 5 2 2 2" xfId="1579"/>
    <cellStyle name="Звичайний 2 14 2 5 2 3" xfId="1580"/>
    <cellStyle name="Звичайний 2 14 2 5 2 3 2" xfId="1581"/>
    <cellStyle name="Звичайний 2 14 2 5 3" xfId="1582"/>
    <cellStyle name="Звичайний 2 14 2 5 4" xfId="1583"/>
    <cellStyle name="Звичайний 2 14 2 6" xfId="1584"/>
    <cellStyle name="Звичайний 2 14 2 6 2" xfId="1585"/>
    <cellStyle name="Звичайний 2 14 2 7" xfId="1586"/>
    <cellStyle name="Звичайний 2 14 2 7 2" xfId="1587"/>
    <cellStyle name="Звичайний 2 14 3" xfId="1588"/>
    <cellStyle name="Звичайний 2 14 3 2" xfId="1589"/>
    <cellStyle name="Звичайний 2 14 3 2 2" xfId="1590"/>
    <cellStyle name="Звичайний 2 14 3 2 3" xfId="1591"/>
    <cellStyle name="Звичайний 2 14 4" xfId="1592"/>
    <cellStyle name="Звичайний 2 14 5" xfId="1593"/>
    <cellStyle name="Звичайний 2 14 6" xfId="1594"/>
    <cellStyle name="Звичайний 2 14 6 2" xfId="1595"/>
    <cellStyle name="Звичайний 2 14 6 2 2" xfId="1596"/>
    <cellStyle name="Звичайний 2 14 6 2 3" xfId="1597"/>
    <cellStyle name="Звичайний 2 14 6 2 4" xfId="1598"/>
    <cellStyle name="Звичайний 2 14 6 3" xfId="1599"/>
    <cellStyle name="Звичайний 2 14 6 3 2" xfId="1600"/>
    <cellStyle name="Звичайний 2 14 7" xfId="1601"/>
    <cellStyle name="Звичайний 2 14 8" xfId="1602"/>
    <cellStyle name="Звичайний 2 14 9" xfId="1603"/>
    <cellStyle name="Звичайний 2 15" xfId="1604"/>
    <cellStyle name="Звичайний 2 16" xfId="1605"/>
    <cellStyle name="Звичайний 2 17" xfId="1606"/>
    <cellStyle name="Звичайний 2 18" xfId="1607"/>
    <cellStyle name="Звичайний 2 19" xfId="1608"/>
    <cellStyle name="Звичайний 2 2" xfId="1609"/>
    <cellStyle name="Звичайний 2 20" xfId="1610"/>
    <cellStyle name="Звичайний 2 20 2" xfId="1611"/>
    <cellStyle name="Звичайний 2 20 2 2" xfId="1612"/>
    <cellStyle name="Звичайний 2 20 2 2 2" xfId="1613"/>
    <cellStyle name="Звичайний 2 20 2 3" xfId="1614"/>
    <cellStyle name="Звичайний 2 20 2 3 2" xfId="1615"/>
    <cellStyle name="Звичайний 2 20 3" xfId="1616"/>
    <cellStyle name="Звичайний 2 20 4" xfId="1617"/>
    <cellStyle name="Звичайний 2 21" xfId="1618"/>
    <cellStyle name="Звичайний 2 21 2" xfId="1619"/>
    <cellStyle name="Звичайний 2 22" xfId="1620"/>
    <cellStyle name="Звичайний 2 22 2" xfId="1621"/>
    <cellStyle name="Звичайний 2 23" xfId="1622"/>
    <cellStyle name="Звичайний 2 23 2" xfId="1623"/>
    <cellStyle name="Звичайний 2 23 2 2" xfId="1624"/>
    <cellStyle name="Звичайний 2 23 2 2 2" xfId="1625"/>
    <cellStyle name="Звичайний 2 23 2 2 2 2" xfId="1626"/>
    <cellStyle name="Звичайний 2 23 2 2 2 2 2" xfId="1627"/>
    <cellStyle name="Звичайний 2 23 2 2 2 2 3" xfId="1628"/>
    <cellStyle name="Звичайний 2 23 2 2 3" xfId="1629"/>
    <cellStyle name="Звичайний 2 23 2 2 4" xfId="1630"/>
    <cellStyle name="Звичайний 2 23 2 3" xfId="1631"/>
    <cellStyle name="Звичайний 2 23 2 3 2" xfId="1632"/>
    <cellStyle name="Звичайний 2 23 2 3 3" xfId="1633"/>
    <cellStyle name="Звичайний 2 23 3" xfId="1634"/>
    <cellStyle name="Звичайний 2 23 3 2" xfId="1635"/>
    <cellStyle name="Звичайний 2 23 3 2 2" xfId="1636"/>
    <cellStyle name="Звичайний 2 23 3 2 3" xfId="1637"/>
    <cellStyle name="Звичайний 2 23 4" xfId="1638"/>
    <cellStyle name="Звичайний 2 23 5" xfId="1639"/>
    <cellStyle name="Звичайний 2 24" xfId="1640"/>
    <cellStyle name="Звичайний 2 24 2" xfId="1641"/>
    <cellStyle name="Звичайний 2 24 2 2" xfId="1642"/>
    <cellStyle name="Звичайний 2 24 2 2 2" xfId="1643"/>
    <cellStyle name="Звичайний 2 24 2 2 3" xfId="1644"/>
    <cellStyle name="Звичайний 2 24 3" xfId="1645"/>
    <cellStyle name="Звичайний 2 24 4" xfId="1646"/>
    <cellStyle name="Звичайний 2 25" xfId="1647"/>
    <cellStyle name="Звичайний 2 26" xfId="1648"/>
    <cellStyle name="Звичайний 2 26 2" xfId="1649"/>
    <cellStyle name="Звичайний 2 26 3" xfId="1650"/>
    <cellStyle name="Звичайний 2 27" xfId="1651"/>
    <cellStyle name="Звичайний 2 28" xfId="1652"/>
    <cellStyle name="Звичайний 2 28 2" xfId="1653"/>
    <cellStyle name="Звичайний 2 28 3" xfId="1654"/>
    <cellStyle name="Звичайний 2 29" xfId="1655"/>
    <cellStyle name="Звичайний 2 29 2" xfId="1656"/>
    <cellStyle name="Звичайний 2 29 2 2" xfId="1657"/>
    <cellStyle name="Звичайний 2 29 2 2 2" xfId="1658"/>
    <cellStyle name="Звичайний 2 29 2 2 2 2" xfId="1659"/>
    <cellStyle name="Звичайний 2 29 2 2 2 2 2" xfId="1660"/>
    <cellStyle name="Звичайний 2 29 2 2 3" xfId="1661"/>
    <cellStyle name="Звичайний 2 29 2 3" xfId="1662"/>
    <cellStyle name="Звичайний 2 29 2 3 2" xfId="1663"/>
    <cellStyle name="Звичайний 2 29 3" xfId="1664"/>
    <cellStyle name="Звичайний 2 29 3 2" xfId="1665"/>
    <cellStyle name="Звичайний 2 29 3 2 2" xfId="1666"/>
    <cellStyle name="Звичайний 2 29 4" xfId="1667"/>
    <cellStyle name="Звичайний 2 3" xfId="1668"/>
    <cellStyle name="Звичайний 2 3 10" xfId="1669"/>
    <cellStyle name="Звичайний 2 3 11" xfId="1670"/>
    <cellStyle name="Звичайний 2 3 12" xfId="1671"/>
    <cellStyle name="Звичайний 2 3 13" xfId="1672"/>
    <cellStyle name="Звичайний 2 3 14" xfId="1673"/>
    <cellStyle name="Звичайний 2 3 15" xfId="1674"/>
    <cellStyle name="Звичайний 2 3 16" xfId="1675"/>
    <cellStyle name="Звичайний 2 3 17" xfId="1676"/>
    <cellStyle name="Звичайний 2 3 18" xfId="1677"/>
    <cellStyle name="Звичайний 2 3 19" xfId="1678"/>
    <cellStyle name="Звичайний 2 3 2" xfId="1679"/>
    <cellStyle name="Звичайний 2 3 20" xfId="1680"/>
    <cellStyle name="Звичайний 2 3 3" xfId="1681"/>
    <cellStyle name="Звичайний 2 3 4" xfId="1682"/>
    <cellStyle name="Звичайний 2 3 5" xfId="1683"/>
    <cellStyle name="Звичайний 2 3 6" xfId="1684"/>
    <cellStyle name="Звичайний 2 3 7" xfId="1685"/>
    <cellStyle name="Звичайний 2 3 8" xfId="1686"/>
    <cellStyle name="Звичайний 2 3 9" xfId="1687"/>
    <cellStyle name="Звичайний 2 30" xfId="1688"/>
    <cellStyle name="Звичайний 2 31" xfId="1689"/>
    <cellStyle name="Звичайний 2 32" xfId="1690"/>
    <cellStyle name="Звичайний 2 33" xfId="1691"/>
    <cellStyle name="Звичайний 2 34" xfId="2371"/>
    <cellStyle name="Звичайний 2 4" xfId="1692"/>
    <cellStyle name="Звичайний 2 4 10" xfId="1693"/>
    <cellStyle name="Звичайний 2 4 11" xfId="1694"/>
    <cellStyle name="Звичайний 2 4 2" xfId="1695"/>
    <cellStyle name="Звичайний 2 4 3" xfId="1696"/>
    <cellStyle name="Звичайний 2 4 4" xfId="1697"/>
    <cellStyle name="Звичайний 2 4 5" xfId="1698"/>
    <cellStyle name="Звичайний 2 4 6" xfId="1699"/>
    <cellStyle name="Звичайний 2 4 7" xfId="1700"/>
    <cellStyle name="Звичайний 2 4 8" xfId="1701"/>
    <cellStyle name="Звичайний 2 4 9" xfId="1702"/>
    <cellStyle name="Звичайний 2 5" xfId="1703"/>
    <cellStyle name="Звичайний 2 5 2" xfId="1704"/>
    <cellStyle name="Звичайний 2 6" xfId="1705"/>
    <cellStyle name="Звичайний 2 6 2" xfId="1706"/>
    <cellStyle name="Звичайний 2 7" xfId="1707"/>
    <cellStyle name="Звичайний 2 7 2" xfId="1708"/>
    <cellStyle name="Звичайний 2 8" xfId="1709"/>
    <cellStyle name="Звичайний 2 8 2" xfId="1710"/>
    <cellStyle name="Звичайний 2 9" xfId="1711"/>
    <cellStyle name="Звичайний 2 9 2" xfId="1712"/>
    <cellStyle name="Звичайний 2_22.12.2020 Додатки бюджет 2021 Коди нові" xfId="1713"/>
    <cellStyle name="Звичайний 20" xfId="1714"/>
    <cellStyle name="Звичайний 3" xfId="1715"/>
    <cellStyle name="Звичайний 3 10" xfId="1716"/>
    <cellStyle name="Звичайний 3 11" xfId="1717"/>
    <cellStyle name="Звичайний 3 12" xfId="1718"/>
    <cellStyle name="Звичайний 3 13" xfId="1719"/>
    <cellStyle name="Звичайний 3 14" xfId="1720"/>
    <cellStyle name="Звичайний 3 15" xfId="1721"/>
    <cellStyle name="Звичайний 3 16" xfId="1722"/>
    <cellStyle name="Звичайний 3 17" xfId="1723"/>
    <cellStyle name="Звичайний 3 18" xfId="1724"/>
    <cellStyle name="Звичайний 3 19" xfId="1725"/>
    <cellStyle name="Звичайний 3 2" xfId="1726"/>
    <cellStyle name="Звичайний 3 20" xfId="1727"/>
    <cellStyle name="Звичайний 3 21" xfId="1728"/>
    <cellStyle name="Звичайний 3 22" xfId="1729"/>
    <cellStyle name="Звичайний 3 23" xfId="1730"/>
    <cellStyle name="Звичайний 3 24" xfId="1731"/>
    <cellStyle name="Звичайний 3 25" xfId="1732"/>
    <cellStyle name="Звичайний 3 3" xfId="1733"/>
    <cellStyle name="Звичайний 3 4" xfId="1734"/>
    <cellStyle name="Звичайний 3 5" xfId="1735"/>
    <cellStyle name="Звичайний 3 6" xfId="1736"/>
    <cellStyle name="Звичайний 3 7" xfId="1737"/>
    <cellStyle name="Звичайний 3 8" xfId="1738"/>
    <cellStyle name="Звичайний 3 9" xfId="1739"/>
    <cellStyle name="Звичайний 3_22.12.2020 Додатки бюджет 2021 Коди нові" xfId="1740"/>
    <cellStyle name="Звичайний 4" xfId="1741"/>
    <cellStyle name="Звичайний 5" xfId="1742"/>
    <cellStyle name="Звичайний 5 10" xfId="1743"/>
    <cellStyle name="Звичайний 5 11" xfId="1744"/>
    <cellStyle name="Звичайний 5 12" xfId="1745"/>
    <cellStyle name="Звичайний 5 13" xfId="1746"/>
    <cellStyle name="Звичайний 5 14" xfId="1747"/>
    <cellStyle name="Звичайний 5 15" xfId="1748"/>
    <cellStyle name="Звичайний 5 16" xfId="1749"/>
    <cellStyle name="Звичайний 5 17" xfId="1750"/>
    <cellStyle name="Звичайний 5 18" xfId="1751"/>
    <cellStyle name="Звичайний 5 19" xfId="1752"/>
    <cellStyle name="Звичайний 5 2" xfId="1753"/>
    <cellStyle name="Звичайний 5 20" xfId="1754"/>
    <cellStyle name="Звичайний 5 21" xfId="1755"/>
    <cellStyle name="Звичайний 5 22" xfId="1756"/>
    <cellStyle name="Звичайний 5 23" xfId="1757"/>
    <cellStyle name="Звичайний 5 24" xfId="1758"/>
    <cellStyle name="Звичайний 5 25" xfId="1759"/>
    <cellStyle name="Звичайний 5 3" xfId="1760"/>
    <cellStyle name="Звичайний 5 4" xfId="1761"/>
    <cellStyle name="Звичайний 5 5" xfId="1762"/>
    <cellStyle name="Звичайний 5 6" xfId="1763"/>
    <cellStyle name="Звичайний 5 7" xfId="1764"/>
    <cellStyle name="Звичайний 5 8" xfId="1765"/>
    <cellStyle name="Звичайний 5 9" xfId="1766"/>
    <cellStyle name="Звичайний 5_Прогноз" xfId="1767"/>
    <cellStyle name="Звичайний 6" xfId="1768"/>
    <cellStyle name="Звичайний 6 10" xfId="1769"/>
    <cellStyle name="Звичайний 6 10 2" xfId="1770"/>
    <cellStyle name="Звичайний 6 11" xfId="1771"/>
    <cellStyle name="Звичайний 6 11 2" xfId="1772"/>
    <cellStyle name="Звичайний 6 12" xfId="1773"/>
    <cellStyle name="Звичайний 6 12 2" xfId="1774"/>
    <cellStyle name="Звичайний 6 13" xfId="1775"/>
    <cellStyle name="Звичайний 6 13 2" xfId="1776"/>
    <cellStyle name="Звичайний 6 14" xfId="1777"/>
    <cellStyle name="Звичайний 6 14 2" xfId="1778"/>
    <cellStyle name="Звичайний 6 15" xfId="1779"/>
    <cellStyle name="Звичайний 6 15 2" xfId="1780"/>
    <cellStyle name="Звичайний 6 16" xfId="1781"/>
    <cellStyle name="Звичайний 6 16 2" xfId="1782"/>
    <cellStyle name="Звичайний 6 17" xfId="1783"/>
    <cellStyle name="Звичайний 6 17 2" xfId="1784"/>
    <cellStyle name="Звичайний 6 18" xfId="1785"/>
    <cellStyle name="Звичайний 6 18 2" xfId="1786"/>
    <cellStyle name="Звичайний 6 19" xfId="1787"/>
    <cellStyle name="Звичайний 6 2" xfId="1788"/>
    <cellStyle name="Звичайний 6 2 2" xfId="1789"/>
    <cellStyle name="Звичайний 6 3" xfId="1790"/>
    <cellStyle name="Звичайний 6 3 2" xfId="1791"/>
    <cellStyle name="Звичайний 6 4" xfId="1792"/>
    <cellStyle name="Звичайний 6 4 2" xfId="1793"/>
    <cellStyle name="Звичайний 6 5" xfId="1794"/>
    <cellStyle name="Звичайний 6 5 2" xfId="1795"/>
    <cellStyle name="Звичайний 6 6" xfId="1796"/>
    <cellStyle name="Звичайний 6 6 2" xfId="1797"/>
    <cellStyle name="Звичайний 6 7" xfId="1798"/>
    <cellStyle name="Звичайний 6 7 2" xfId="1799"/>
    <cellStyle name="Звичайний 6 8" xfId="1800"/>
    <cellStyle name="Звичайний 6 8 2" xfId="1801"/>
    <cellStyle name="Звичайний 6 9" xfId="1802"/>
    <cellStyle name="Звичайний 6 9 2" xfId="1803"/>
    <cellStyle name="Звичайний 6_Прогноз" xfId="1804"/>
    <cellStyle name="Звичайний 7" xfId="1805"/>
    <cellStyle name="Звичайний 7 2" xfId="1806"/>
    <cellStyle name="Звичайний 7_Прогноз" xfId="1807"/>
    <cellStyle name="Звичайний 8" xfId="1808"/>
    <cellStyle name="Звичайний 8 10" xfId="1809"/>
    <cellStyle name="Звичайний 8 11" xfId="1810"/>
    <cellStyle name="Звичайний 8 12" xfId="1811"/>
    <cellStyle name="Звичайний 8 13" xfId="1812"/>
    <cellStyle name="Звичайний 8 13 2" xfId="1813"/>
    <cellStyle name="Звичайний 8 14" xfId="1814"/>
    <cellStyle name="Звичайний 8 15" xfId="1815"/>
    <cellStyle name="Звичайний 8 2" xfId="1816"/>
    <cellStyle name="Звичайний 8 3" xfId="1817"/>
    <cellStyle name="Звичайний 8 4" xfId="1818"/>
    <cellStyle name="Звичайний 8 5" xfId="1819"/>
    <cellStyle name="Звичайний 8 6" xfId="1820"/>
    <cellStyle name="Звичайний 8 7" xfId="1821"/>
    <cellStyle name="Звичайний 8 8" xfId="1822"/>
    <cellStyle name="Звичайний 8 9" xfId="1823"/>
    <cellStyle name="Звичайний 8_Прогноз" xfId="1824"/>
    <cellStyle name="Звичайний 9" xfId="1825"/>
    <cellStyle name="Звичайний 9 2" xfId="1826"/>
    <cellStyle name="Звичайний 9 2 2" xfId="1827"/>
    <cellStyle name="Звичайний 9 3" xfId="1828"/>
    <cellStyle name="Звичайний 9 3 2" xfId="1829"/>
    <cellStyle name="Звичайний 9 4" xfId="1830"/>
    <cellStyle name="Звичайний 9 4 2" xfId="1831"/>
    <cellStyle name="Звичайний 9 5" xfId="1832"/>
    <cellStyle name="Звичайний 9 5 2" xfId="1833"/>
    <cellStyle name="Звичайний 9 6" xfId="1834"/>
    <cellStyle name="Звичайний 9 6 2" xfId="1835"/>
    <cellStyle name="Звичайний 9 7" xfId="1836"/>
    <cellStyle name="Звичайний 9 7 2" xfId="1837"/>
    <cellStyle name="Звичайний 9 8" xfId="1838"/>
    <cellStyle name="Звичайний 9 9" xfId="1839"/>
    <cellStyle name="Звичайний 9_Прогноз" xfId="1840"/>
    <cellStyle name="Звичайний_Додаток _ 3 зм_ни 4575" xfId="1841"/>
    <cellStyle name="Зв'язана клітинка" xfId="1842"/>
    <cellStyle name="Зв'язана клітинка 10" xfId="1843"/>
    <cellStyle name="Зв'язана клітинка 11" xfId="1844"/>
    <cellStyle name="Зв'язана клітинка 12" xfId="1845"/>
    <cellStyle name="Зв'язана клітинка 13" xfId="1846"/>
    <cellStyle name="Зв'язана клітинка 14" xfId="1847"/>
    <cellStyle name="Зв'язана клітинка 14 2" xfId="1848"/>
    <cellStyle name="Зв'язана клітинка 14 3" xfId="1849"/>
    <cellStyle name="Зв'язана клітинка 15" xfId="1850"/>
    <cellStyle name="Зв'язана клітинка 15 2" xfId="1851"/>
    <cellStyle name="Зв'язана клітинка 16" xfId="1852"/>
    <cellStyle name="Зв'язана клітинка 16 2" xfId="1853"/>
    <cellStyle name="Зв'язана клітинка 17" xfId="1854"/>
    <cellStyle name="Зв'язана клітинка 18" xfId="1855"/>
    <cellStyle name="Зв'язана клітинка 19" xfId="1856"/>
    <cellStyle name="Зв'язана клітинка 2" xfId="1857"/>
    <cellStyle name="Зв'язана клітинка 2 10" xfId="1858"/>
    <cellStyle name="Зв'язана клітинка 2 11" xfId="1859"/>
    <cellStyle name="Зв'язана клітинка 2 2" xfId="1860"/>
    <cellStyle name="Зв'язана клітинка 2 3" xfId="1861"/>
    <cellStyle name="Зв'язана клітинка 2 4" xfId="1862"/>
    <cellStyle name="Зв'язана клітинка 2 5" xfId="1863"/>
    <cellStyle name="Зв'язана клітинка 2 6" xfId="1864"/>
    <cellStyle name="Зв'язана клітинка 2 7" xfId="1865"/>
    <cellStyle name="Зв'язана клітинка 2 8" xfId="1866"/>
    <cellStyle name="Зв'язана клітинка 2 9" xfId="1867"/>
    <cellStyle name="Зв'язана клітинка 20" xfId="1868"/>
    <cellStyle name="Зв'язана клітинка 20 2" xfId="1869"/>
    <cellStyle name="Зв'язана клітинка 21" xfId="1870"/>
    <cellStyle name="Зв'язана клітинка 22" xfId="1871"/>
    <cellStyle name="Зв'язана клітинка 23" xfId="1872"/>
    <cellStyle name="Зв'язана клітинка 24" xfId="1873"/>
    <cellStyle name="Зв'язана клітинка 3" xfId="1874"/>
    <cellStyle name="Зв'язана клітинка 4" xfId="1875"/>
    <cellStyle name="Зв'язана клітинка 5" xfId="1876"/>
    <cellStyle name="Зв'язана клітинка 6" xfId="1877"/>
    <cellStyle name="Зв'язана клітинка 7" xfId="1878"/>
    <cellStyle name="Зв'язана клітинка 7 2" xfId="1879"/>
    <cellStyle name="Зв'язана клітинка 7 3" xfId="1880"/>
    <cellStyle name="Зв'язана клітинка 7 4" xfId="1881"/>
    <cellStyle name="Зв'язана клітинка 8" xfId="1882"/>
    <cellStyle name="Зв'язана клітинка 8 2" xfId="1883"/>
    <cellStyle name="Зв'язана клітинка 8 3" xfId="1884"/>
    <cellStyle name="Зв'язана клітинка 9" xfId="1885"/>
    <cellStyle name="Зв'язана клітинка 9 2" xfId="1886"/>
    <cellStyle name="Итого" xfId="1887"/>
    <cellStyle name="Контрольна клітинка" xfId="1888"/>
    <cellStyle name="Контрольна клітинка 10" xfId="1889"/>
    <cellStyle name="Контрольна клітинка 11" xfId="1890"/>
    <cellStyle name="Контрольна клітинка 12" xfId="1891"/>
    <cellStyle name="Контрольна клітинка 13" xfId="1892"/>
    <cellStyle name="Контрольна клітинка 14" xfId="1893"/>
    <cellStyle name="Контрольна клітинка 14 2" xfId="1894"/>
    <cellStyle name="Контрольна клітинка 14 3" xfId="1895"/>
    <cellStyle name="Контрольна клітинка 15" xfId="1896"/>
    <cellStyle name="Контрольна клітинка 15 2" xfId="1897"/>
    <cellStyle name="Контрольна клітинка 16" xfId="1898"/>
    <cellStyle name="Контрольна клітинка 16 2" xfId="1899"/>
    <cellStyle name="Контрольна клітинка 17" xfId="1900"/>
    <cellStyle name="Контрольна клітинка 18" xfId="1901"/>
    <cellStyle name="Контрольна клітинка 19" xfId="1902"/>
    <cellStyle name="Контрольна клітинка 2" xfId="1903"/>
    <cellStyle name="Контрольна клітинка 2 10" xfId="1904"/>
    <cellStyle name="Контрольна клітинка 2 11" xfId="1905"/>
    <cellStyle name="Контрольна клітинка 2 2" xfId="1906"/>
    <cellStyle name="Контрольна клітинка 2 3" xfId="1907"/>
    <cellStyle name="Контрольна клітинка 2 4" xfId="1908"/>
    <cellStyle name="Контрольна клітинка 2 5" xfId="1909"/>
    <cellStyle name="Контрольна клітинка 2 6" xfId="1910"/>
    <cellStyle name="Контрольна клітинка 2 7" xfId="1911"/>
    <cellStyle name="Контрольна клітинка 2 8" xfId="1912"/>
    <cellStyle name="Контрольна клітинка 2 9" xfId="1913"/>
    <cellStyle name="Контрольна клітинка 20" xfId="1914"/>
    <cellStyle name="Контрольна клітинка 20 2" xfId="1915"/>
    <cellStyle name="Контрольна клітинка 21" xfId="1916"/>
    <cellStyle name="Контрольна клітинка 22" xfId="1917"/>
    <cellStyle name="Контрольна клітинка 23" xfId="1918"/>
    <cellStyle name="Контрольна клітинка 24" xfId="1919"/>
    <cellStyle name="Контрольна клітинка 3" xfId="1920"/>
    <cellStyle name="Контрольна клітинка 4" xfId="1921"/>
    <cellStyle name="Контрольна клітинка 5" xfId="1922"/>
    <cellStyle name="Контрольна клітинка 6" xfId="1923"/>
    <cellStyle name="Контрольна клітинка 7" xfId="1924"/>
    <cellStyle name="Контрольна клітинка 7 2" xfId="1925"/>
    <cellStyle name="Контрольна клітинка 7 3" xfId="1926"/>
    <cellStyle name="Контрольна клітинка 7 4" xfId="1927"/>
    <cellStyle name="Контрольна клітинка 8" xfId="1928"/>
    <cellStyle name="Контрольна клітинка 8 2" xfId="1929"/>
    <cellStyle name="Контрольна клітинка 8 3" xfId="1930"/>
    <cellStyle name="Контрольна клітинка 9" xfId="1931"/>
    <cellStyle name="Контрольна клітинка 9 2" xfId="1932"/>
    <cellStyle name="Назва" xfId="1933"/>
    <cellStyle name="Назва 10" xfId="1934"/>
    <cellStyle name="Назва 11" xfId="1935"/>
    <cellStyle name="Назва 12" xfId="1936"/>
    <cellStyle name="Назва 13" xfId="1937"/>
    <cellStyle name="Назва 14" xfId="1938"/>
    <cellStyle name="Назва 14 2" xfId="1939"/>
    <cellStyle name="Назва 14 3" xfId="1940"/>
    <cellStyle name="Назва 15" xfId="1941"/>
    <cellStyle name="Назва 15 2" xfId="1942"/>
    <cellStyle name="Назва 16" xfId="1943"/>
    <cellStyle name="Назва 16 2" xfId="1944"/>
    <cellStyle name="Назва 17" xfId="1945"/>
    <cellStyle name="Назва 18" xfId="1946"/>
    <cellStyle name="Назва 19" xfId="1947"/>
    <cellStyle name="Назва 2" xfId="1948"/>
    <cellStyle name="Назва 2 10" xfId="1949"/>
    <cellStyle name="Назва 2 11" xfId="1950"/>
    <cellStyle name="Назва 2 2" xfId="1951"/>
    <cellStyle name="Назва 2 3" xfId="1952"/>
    <cellStyle name="Назва 2 4" xfId="1953"/>
    <cellStyle name="Назва 2 5" xfId="1954"/>
    <cellStyle name="Назва 2 6" xfId="1955"/>
    <cellStyle name="Назва 2 7" xfId="1956"/>
    <cellStyle name="Назва 2 8" xfId="1957"/>
    <cellStyle name="Назва 2 9" xfId="1958"/>
    <cellStyle name="Назва 20" xfId="1959"/>
    <cellStyle name="Назва 20 2" xfId="1960"/>
    <cellStyle name="Назва 21" xfId="1961"/>
    <cellStyle name="Назва 22" xfId="1962"/>
    <cellStyle name="Назва 23" xfId="1963"/>
    <cellStyle name="Назва 24" xfId="1964"/>
    <cellStyle name="Назва 3" xfId="1965"/>
    <cellStyle name="Назва 4" xfId="1966"/>
    <cellStyle name="Назва 5" xfId="1967"/>
    <cellStyle name="Назва 6" xfId="1968"/>
    <cellStyle name="Назва 7" xfId="1969"/>
    <cellStyle name="Назва 7 2" xfId="1970"/>
    <cellStyle name="Назва 7 3" xfId="1971"/>
    <cellStyle name="Назва 7 4" xfId="1972"/>
    <cellStyle name="Назва 8" xfId="1973"/>
    <cellStyle name="Назва 8 2" xfId="1974"/>
    <cellStyle name="Назва 8 3" xfId="1975"/>
    <cellStyle name="Назва 9" xfId="1976"/>
    <cellStyle name="Назва 9 2" xfId="1977"/>
    <cellStyle name="Нейтральний" xfId="1978"/>
    <cellStyle name="Обчислення" xfId="1979"/>
    <cellStyle name="Обчислення 10" xfId="1980"/>
    <cellStyle name="Обчислення 11" xfId="1981"/>
    <cellStyle name="Обчислення 12" xfId="1982"/>
    <cellStyle name="Обчислення 13" xfId="1983"/>
    <cellStyle name="Обчислення 14" xfId="1984"/>
    <cellStyle name="Обчислення 14 2" xfId="1985"/>
    <cellStyle name="Обчислення 14 3" xfId="1986"/>
    <cellStyle name="Обчислення 15" xfId="1987"/>
    <cellStyle name="Обчислення 15 2" xfId="1988"/>
    <cellStyle name="Обчислення 16" xfId="1989"/>
    <cellStyle name="Обчислення 16 2" xfId="1990"/>
    <cellStyle name="Обчислення 17" xfId="1991"/>
    <cellStyle name="Обчислення 18" xfId="1992"/>
    <cellStyle name="Обчислення 19" xfId="1993"/>
    <cellStyle name="Обчислення 2" xfId="1994"/>
    <cellStyle name="Обчислення 2 10" xfId="1995"/>
    <cellStyle name="Обчислення 2 11" xfId="1996"/>
    <cellStyle name="Обчислення 2 2" xfId="1997"/>
    <cellStyle name="Обчислення 2 3" xfId="1998"/>
    <cellStyle name="Обчислення 2 4" xfId="1999"/>
    <cellStyle name="Обчислення 2 5" xfId="2000"/>
    <cellStyle name="Обчислення 2 6" xfId="2001"/>
    <cellStyle name="Обчислення 2 7" xfId="2002"/>
    <cellStyle name="Обчислення 2 8" xfId="2003"/>
    <cellStyle name="Обчислення 2 9" xfId="2004"/>
    <cellStyle name="Обчислення 20" xfId="2005"/>
    <cellStyle name="Обчислення 20 2" xfId="2006"/>
    <cellStyle name="Обчислення 21" xfId="2007"/>
    <cellStyle name="Обчислення 22" xfId="2008"/>
    <cellStyle name="Обчислення 23" xfId="2009"/>
    <cellStyle name="Обчислення 24" xfId="2010"/>
    <cellStyle name="Обчислення 25" xfId="2011"/>
    <cellStyle name="Обчислення 3" xfId="2012"/>
    <cellStyle name="Обчислення 4" xfId="2013"/>
    <cellStyle name="Обчислення 5" xfId="2014"/>
    <cellStyle name="Обчислення 6" xfId="2015"/>
    <cellStyle name="Обчислення 7" xfId="2016"/>
    <cellStyle name="Обчислення 7 2" xfId="2017"/>
    <cellStyle name="Обчислення 7 3" xfId="2018"/>
    <cellStyle name="Обчислення 7 4" xfId="2019"/>
    <cellStyle name="Обчислення 8" xfId="2020"/>
    <cellStyle name="Обчислення 8 2" xfId="2021"/>
    <cellStyle name="Обчислення 8 3" xfId="2022"/>
    <cellStyle name="Обчислення 9" xfId="2023"/>
    <cellStyle name="Обчислення 9 2" xfId="2024"/>
    <cellStyle name="Обычный" xfId="0" builtinId="0"/>
    <cellStyle name="Обычный 10" xfId="2025"/>
    <cellStyle name="Обычный 2" xfId="1"/>
    <cellStyle name="Обычный 2 2" xfId="2026"/>
    <cellStyle name="Обычный 2 3" xfId="2027"/>
    <cellStyle name="Обычный 2 3 2" xfId="2374"/>
    <cellStyle name="Обычный 2 4" xfId="2370"/>
    <cellStyle name="Обычный 2_22.12.2020 Додатки бюджет 2021 Коди нові" xfId="2028"/>
    <cellStyle name="Обычный 3" xfId="2029"/>
    <cellStyle name="Обычный 3 2" xfId="2369"/>
    <cellStyle name="Обычный 37" xfId="2030"/>
    <cellStyle name="Обычный 4" xfId="2031"/>
    <cellStyle name="Обычный 5" xfId="2032"/>
    <cellStyle name="Обычный 5 2" xfId="2375"/>
    <cellStyle name="Обычный 6" xfId="2033"/>
    <cellStyle name="Обычный 7" xfId="2034"/>
    <cellStyle name="Обычный 7 2" xfId="2376"/>
    <cellStyle name="Обычный 8" xfId="2035"/>
    <cellStyle name="Обычный 9" xfId="2036"/>
    <cellStyle name="Підсумок" xfId="2037"/>
    <cellStyle name="Підсумок 10" xfId="2038"/>
    <cellStyle name="Підсумок 11" xfId="2039"/>
    <cellStyle name="Підсумок 12" xfId="2040"/>
    <cellStyle name="Підсумок 13" xfId="2041"/>
    <cellStyle name="Підсумок 14" xfId="2042"/>
    <cellStyle name="Підсумок 14 2" xfId="2043"/>
    <cellStyle name="Підсумок 14 3" xfId="2044"/>
    <cellStyle name="Підсумок 15" xfId="2045"/>
    <cellStyle name="Підсумок 15 2" xfId="2046"/>
    <cellStyle name="Підсумок 16" xfId="2047"/>
    <cellStyle name="Підсумок 16 2" xfId="2048"/>
    <cellStyle name="Підсумок 17" xfId="2049"/>
    <cellStyle name="Підсумок 18" xfId="2050"/>
    <cellStyle name="Підсумок 19" xfId="2051"/>
    <cellStyle name="Підсумок 2" xfId="2052"/>
    <cellStyle name="Підсумок 2 10" xfId="2053"/>
    <cellStyle name="Підсумок 2 11" xfId="2054"/>
    <cellStyle name="Підсумок 2 2" xfId="2055"/>
    <cellStyle name="Підсумок 2 3" xfId="2056"/>
    <cellStyle name="Підсумок 2 4" xfId="2057"/>
    <cellStyle name="Підсумок 2 5" xfId="2058"/>
    <cellStyle name="Підсумок 2 6" xfId="2059"/>
    <cellStyle name="Підсумок 2 7" xfId="2060"/>
    <cellStyle name="Підсумок 2 8" xfId="2061"/>
    <cellStyle name="Підсумок 2 9" xfId="2062"/>
    <cellStyle name="Підсумок 20" xfId="2063"/>
    <cellStyle name="Підсумок 20 2" xfId="2064"/>
    <cellStyle name="Підсумок 21" xfId="2065"/>
    <cellStyle name="Підсумок 22" xfId="2066"/>
    <cellStyle name="Підсумок 23" xfId="2067"/>
    <cellStyle name="Підсумок 24" xfId="2068"/>
    <cellStyle name="Підсумок 25" xfId="2069"/>
    <cellStyle name="Підсумок 3" xfId="2070"/>
    <cellStyle name="Підсумок 4" xfId="2071"/>
    <cellStyle name="Підсумок 5" xfId="2072"/>
    <cellStyle name="Підсумок 6" xfId="2073"/>
    <cellStyle name="Підсумок 7" xfId="2074"/>
    <cellStyle name="Підсумок 7 2" xfId="2075"/>
    <cellStyle name="Підсумок 7 3" xfId="2076"/>
    <cellStyle name="Підсумок 7 4" xfId="2077"/>
    <cellStyle name="Підсумок 8" xfId="2078"/>
    <cellStyle name="Підсумок 8 2" xfId="2079"/>
    <cellStyle name="Підсумок 8 3" xfId="2080"/>
    <cellStyle name="Підсумок 9" xfId="2081"/>
    <cellStyle name="Підсумок 9 2" xfId="2082"/>
    <cellStyle name="Поганий" xfId="2083"/>
    <cellStyle name="Поганий 10" xfId="2084"/>
    <cellStyle name="Поганий 11" xfId="2085"/>
    <cellStyle name="Поганий 12" xfId="2086"/>
    <cellStyle name="Поганий 13" xfId="2087"/>
    <cellStyle name="Поганий 14" xfId="2088"/>
    <cellStyle name="Поганий 14 2" xfId="2089"/>
    <cellStyle name="Поганий 14 3" xfId="2090"/>
    <cellStyle name="Поганий 15" xfId="2091"/>
    <cellStyle name="Поганий 15 2" xfId="2092"/>
    <cellStyle name="Поганий 16" xfId="2093"/>
    <cellStyle name="Поганий 16 2" xfId="2094"/>
    <cellStyle name="Поганий 17" xfId="2095"/>
    <cellStyle name="Поганий 18" xfId="2096"/>
    <cellStyle name="Поганий 19" xfId="2097"/>
    <cellStyle name="Поганий 2" xfId="2098"/>
    <cellStyle name="Поганий 2 10" xfId="2099"/>
    <cellStyle name="Поганий 2 11" xfId="2100"/>
    <cellStyle name="Поганий 2 2" xfId="2101"/>
    <cellStyle name="Поганий 2 3" xfId="2102"/>
    <cellStyle name="Поганий 2 4" xfId="2103"/>
    <cellStyle name="Поганий 2 5" xfId="2104"/>
    <cellStyle name="Поганий 2 6" xfId="2105"/>
    <cellStyle name="Поганий 2 7" xfId="2106"/>
    <cellStyle name="Поганий 2 8" xfId="2107"/>
    <cellStyle name="Поганий 2 9" xfId="2108"/>
    <cellStyle name="Поганий 20" xfId="2109"/>
    <cellStyle name="Поганий 20 2" xfId="2110"/>
    <cellStyle name="Поганий 21" xfId="2111"/>
    <cellStyle name="Поганий 22" xfId="2112"/>
    <cellStyle name="Поганий 23" xfId="2113"/>
    <cellStyle name="Поганий 24" xfId="2114"/>
    <cellStyle name="Поганий 3" xfId="2115"/>
    <cellStyle name="Поганий 4" xfId="2116"/>
    <cellStyle name="Поганий 5" xfId="2117"/>
    <cellStyle name="Поганий 6" xfId="2118"/>
    <cellStyle name="Поганий 7" xfId="2119"/>
    <cellStyle name="Поганий 7 2" xfId="2120"/>
    <cellStyle name="Поганий 7 3" xfId="2121"/>
    <cellStyle name="Поганий 7 4" xfId="2122"/>
    <cellStyle name="Поганий 8" xfId="2123"/>
    <cellStyle name="Поганий 8 2" xfId="2124"/>
    <cellStyle name="Поганий 8 3" xfId="2125"/>
    <cellStyle name="Поганий 9" xfId="2126"/>
    <cellStyle name="Поганий 9 2" xfId="2127"/>
    <cellStyle name="Пояснительный текст" xfId="2128"/>
    <cellStyle name="Предупреждающий текст" xfId="2129"/>
    <cellStyle name="Примечание 2" xfId="2130"/>
    <cellStyle name="Примітка" xfId="2131"/>
    <cellStyle name="Примітка 10" xfId="2132"/>
    <cellStyle name="Примітка 11" xfId="2133"/>
    <cellStyle name="Примітка 12" xfId="2134"/>
    <cellStyle name="Примітка 13" xfId="2135"/>
    <cellStyle name="Примітка 14" xfId="2136"/>
    <cellStyle name="Примітка 14 2" xfId="2137"/>
    <cellStyle name="Примітка 14 3" xfId="2138"/>
    <cellStyle name="Примітка 15" xfId="2139"/>
    <cellStyle name="Примітка 15 2" xfId="2140"/>
    <cellStyle name="Примітка 16" xfId="2141"/>
    <cellStyle name="Примітка 16 2" xfId="2142"/>
    <cellStyle name="Примітка 17" xfId="2143"/>
    <cellStyle name="Примітка 18" xfId="2144"/>
    <cellStyle name="Примітка 19" xfId="2145"/>
    <cellStyle name="Примітка 2" xfId="2146"/>
    <cellStyle name="Примітка 2 10" xfId="2147"/>
    <cellStyle name="Примітка 2 11" xfId="2148"/>
    <cellStyle name="Примітка 2 2" xfId="2149"/>
    <cellStyle name="Примітка 2 3" xfId="2150"/>
    <cellStyle name="Примітка 2 4" xfId="2151"/>
    <cellStyle name="Примітка 2 5" xfId="2152"/>
    <cellStyle name="Примітка 2 6" xfId="2153"/>
    <cellStyle name="Примітка 2 7" xfId="2154"/>
    <cellStyle name="Примітка 2 8" xfId="2155"/>
    <cellStyle name="Примітка 2 9" xfId="2156"/>
    <cellStyle name="Примітка 20" xfId="2157"/>
    <cellStyle name="Примітка 20 2" xfId="2158"/>
    <cellStyle name="Примітка 21" xfId="2159"/>
    <cellStyle name="Примітка 22" xfId="2160"/>
    <cellStyle name="Примітка 23" xfId="2161"/>
    <cellStyle name="Примітка 24" xfId="2162"/>
    <cellStyle name="Примітка 25" xfId="2163"/>
    <cellStyle name="Примітка 26" xfId="2372"/>
    <cellStyle name="Примітка 3" xfId="2164"/>
    <cellStyle name="Примітка 4" xfId="2165"/>
    <cellStyle name="Примітка 5" xfId="2166"/>
    <cellStyle name="Примітка 6" xfId="2167"/>
    <cellStyle name="Примітка 7" xfId="2168"/>
    <cellStyle name="Примітка 7 2" xfId="2169"/>
    <cellStyle name="Примітка 7 3" xfId="2170"/>
    <cellStyle name="Примітка 7 4" xfId="2171"/>
    <cellStyle name="Примітка 7 4 2" xfId="2172"/>
    <cellStyle name="Примітка 7 4 2 2" xfId="2173"/>
    <cellStyle name="Примітка 7 4 2 3" xfId="2174"/>
    <cellStyle name="Примітка 7 4 3" xfId="2175"/>
    <cellStyle name="Примітка 7 5" xfId="2176"/>
    <cellStyle name="Примітка 7 6" xfId="2177"/>
    <cellStyle name="Примітка 8" xfId="2178"/>
    <cellStyle name="Примітка 8 2" xfId="2179"/>
    <cellStyle name="Примітка 8 3" xfId="2180"/>
    <cellStyle name="Примітка 9" xfId="2181"/>
    <cellStyle name="Примітка 9 2" xfId="2182"/>
    <cellStyle name="Проверить ячейку" xfId="2183"/>
    <cellStyle name="Результат" xfId="2184"/>
    <cellStyle name="Результат 10" xfId="2185"/>
    <cellStyle name="Результат 11" xfId="2186"/>
    <cellStyle name="Результат 12" xfId="2187"/>
    <cellStyle name="Результат 13" xfId="2188"/>
    <cellStyle name="Результат 14" xfId="2189"/>
    <cellStyle name="Результат 14 2" xfId="2190"/>
    <cellStyle name="Результат 14 3" xfId="2191"/>
    <cellStyle name="Результат 15" xfId="2192"/>
    <cellStyle name="Результат 15 2" xfId="2193"/>
    <cellStyle name="Результат 16" xfId="2194"/>
    <cellStyle name="Результат 16 2" xfId="2195"/>
    <cellStyle name="Результат 17" xfId="2196"/>
    <cellStyle name="Результат 18" xfId="2197"/>
    <cellStyle name="Результат 19" xfId="2198"/>
    <cellStyle name="Результат 2" xfId="2199"/>
    <cellStyle name="Результат 2 10" xfId="2200"/>
    <cellStyle name="Результат 2 11" xfId="2201"/>
    <cellStyle name="Результат 2 2" xfId="2202"/>
    <cellStyle name="Результат 2 3" xfId="2203"/>
    <cellStyle name="Результат 2 4" xfId="2204"/>
    <cellStyle name="Результат 2 5" xfId="2205"/>
    <cellStyle name="Результат 2 6" xfId="2206"/>
    <cellStyle name="Результат 2 7" xfId="2207"/>
    <cellStyle name="Результат 2 8" xfId="2208"/>
    <cellStyle name="Результат 2 9" xfId="2209"/>
    <cellStyle name="Результат 20" xfId="2210"/>
    <cellStyle name="Результат 20 2" xfId="2211"/>
    <cellStyle name="Результат 21" xfId="2212"/>
    <cellStyle name="Результат 22" xfId="2213"/>
    <cellStyle name="Результат 23" xfId="2214"/>
    <cellStyle name="Результат 24" xfId="2215"/>
    <cellStyle name="Результат 25" xfId="2216"/>
    <cellStyle name="Результат 3" xfId="2217"/>
    <cellStyle name="Результат 4" xfId="2218"/>
    <cellStyle name="Результат 5" xfId="2219"/>
    <cellStyle name="Результат 6" xfId="2220"/>
    <cellStyle name="Результат 7" xfId="2221"/>
    <cellStyle name="Результат 7 2" xfId="2222"/>
    <cellStyle name="Результат 7 3" xfId="2223"/>
    <cellStyle name="Результат 7 4" xfId="2224"/>
    <cellStyle name="Результат 8" xfId="2225"/>
    <cellStyle name="Результат 8 2" xfId="2226"/>
    <cellStyle name="Результат 8 3" xfId="2227"/>
    <cellStyle name="Результат 9" xfId="2228"/>
    <cellStyle name="Результат 9 2" xfId="2229"/>
    <cellStyle name="Середній" xfId="2230"/>
    <cellStyle name="Середній 10" xfId="2231"/>
    <cellStyle name="Середній 11" xfId="2232"/>
    <cellStyle name="Середній 12" xfId="2233"/>
    <cellStyle name="Середній 13" xfId="2234"/>
    <cellStyle name="Середній 14" xfId="2235"/>
    <cellStyle name="Середній 14 2" xfId="2236"/>
    <cellStyle name="Середній 14 3" xfId="2237"/>
    <cellStyle name="Середній 15" xfId="2238"/>
    <cellStyle name="Середній 15 2" xfId="2239"/>
    <cellStyle name="Середній 16" xfId="2240"/>
    <cellStyle name="Середній 16 2" xfId="2241"/>
    <cellStyle name="Середній 17" xfId="2242"/>
    <cellStyle name="Середній 18" xfId="2243"/>
    <cellStyle name="Середній 19" xfId="2244"/>
    <cellStyle name="Середній 2" xfId="2245"/>
    <cellStyle name="Середній 2 10" xfId="2246"/>
    <cellStyle name="Середній 2 11" xfId="2247"/>
    <cellStyle name="Середній 2 2" xfId="2248"/>
    <cellStyle name="Середній 2 3" xfId="2249"/>
    <cellStyle name="Середній 2 4" xfId="2250"/>
    <cellStyle name="Середній 2 5" xfId="2251"/>
    <cellStyle name="Середній 2 6" xfId="2252"/>
    <cellStyle name="Середній 2 7" xfId="2253"/>
    <cellStyle name="Середній 2 8" xfId="2254"/>
    <cellStyle name="Середній 2 9" xfId="2255"/>
    <cellStyle name="Середній 20" xfId="2256"/>
    <cellStyle name="Середній 20 2" xfId="2257"/>
    <cellStyle name="Середній 21" xfId="2258"/>
    <cellStyle name="Середній 22" xfId="2259"/>
    <cellStyle name="Середній 23" xfId="2260"/>
    <cellStyle name="Середній 24" xfId="2261"/>
    <cellStyle name="Середній 3" xfId="2262"/>
    <cellStyle name="Середній 4" xfId="2263"/>
    <cellStyle name="Середній 5" xfId="2264"/>
    <cellStyle name="Середній 6" xfId="2265"/>
    <cellStyle name="Середній 7" xfId="2266"/>
    <cellStyle name="Середній 7 2" xfId="2267"/>
    <cellStyle name="Середній 7 3" xfId="2268"/>
    <cellStyle name="Середній 7 4" xfId="2269"/>
    <cellStyle name="Середній 8" xfId="2270"/>
    <cellStyle name="Середній 8 2" xfId="2271"/>
    <cellStyle name="Середній 8 3" xfId="2272"/>
    <cellStyle name="Середній 9" xfId="2273"/>
    <cellStyle name="Середній 9 2" xfId="2274"/>
    <cellStyle name="Стиль 1" xfId="2275"/>
    <cellStyle name="Текст попередження" xfId="2276"/>
    <cellStyle name="Текст попередження 10" xfId="2277"/>
    <cellStyle name="Текст попередження 11" xfId="2278"/>
    <cellStyle name="Текст попередження 12" xfId="2279"/>
    <cellStyle name="Текст попередження 13" xfId="2280"/>
    <cellStyle name="Текст попередження 14" xfId="2281"/>
    <cellStyle name="Текст попередження 14 2" xfId="2282"/>
    <cellStyle name="Текст попередження 14 3" xfId="2283"/>
    <cellStyle name="Текст попередження 15" xfId="2284"/>
    <cellStyle name="Текст попередження 15 2" xfId="2285"/>
    <cellStyle name="Текст попередження 16" xfId="2286"/>
    <cellStyle name="Текст попередження 16 2" xfId="2287"/>
    <cellStyle name="Текст попередження 17" xfId="2288"/>
    <cellStyle name="Текст попередження 18" xfId="2289"/>
    <cellStyle name="Текст попередження 19" xfId="2290"/>
    <cellStyle name="Текст попередження 2" xfId="2291"/>
    <cellStyle name="Текст попередження 2 10" xfId="2292"/>
    <cellStyle name="Текст попередження 2 11" xfId="2293"/>
    <cellStyle name="Текст попередження 2 2" xfId="2294"/>
    <cellStyle name="Текст попередження 2 3" xfId="2295"/>
    <cellStyle name="Текст попередження 2 4" xfId="2296"/>
    <cellStyle name="Текст попередження 2 5" xfId="2297"/>
    <cellStyle name="Текст попередження 2 6" xfId="2298"/>
    <cellStyle name="Текст попередження 2 7" xfId="2299"/>
    <cellStyle name="Текст попередження 2 8" xfId="2300"/>
    <cellStyle name="Текст попередження 2 9" xfId="2301"/>
    <cellStyle name="Текст попередження 20" xfId="2302"/>
    <cellStyle name="Текст попередження 20 2" xfId="2303"/>
    <cellStyle name="Текст попередження 21" xfId="2304"/>
    <cellStyle name="Текст попередження 22" xfId="2305"/>
    <cellStyle name="Текст попередження 23" xfId="2306"/>
    <cellStyle name="Текст попередження 24" xfId="2307"/>
    <cellStyle name="Текст попередження 3" xfId="2308"/>
    <cellStyle name="Текст попередження 4" xfId="2309"/>
    <cellStyle name="Текст попередження 5" xfId="2310"/>
    <cellStyle name="Текст попередження 6" xfId="2311"/>
    <cellStyle name="Текст попередження 7" xfId="2312"/>
    <cellStyle name="Текст попередження 7 2" xfId="2313"/>
    <cellStyle name="Текст попередження 7 3" xfId="2314"/>
    <cellStyle name="Текст попередження 7 4" xfId="2315"/>
    <cellStyle name="Текст попередження 8" xfId="2316"/>
    <cellStyle name="Текст попередження 8 2" xfId="2317"/>
    <cellStyle name="Текст попередження 8 3" xfId="2318"/>
    <cellStyle name="Текст попередження 9" xfId="2319"/>
    <cellStyle name="Текст попередження 9 2" xfId="2320"/>
    <cellStyle name="Текст пояснення" xfId="2321"/>
    <cellStyle name="Текст пояснення 10" xfId="2322"/>
    <cellStyle name="Текст пояснення 11" xfId="2323"/>
    <cellStyle name="Текст пояснення 12" xfId="2324"/>
    <cellStyle name="Текст пояснення 13" xfId="2325"/>
    <cellStyle name="Текст пояснення 14" xfId="2326"/>
    <cellStyle name="Текст пояснення 14 2" xfId="2327"/>
    <cellStyle name="Текст пояснення 14 3" xfId="2328"/>
    <cellStyle name="Текст пояснення 15" xfId="2329"/>
    <cellStyle name="Текст пояснення 15 2" xfId="2330"/>
    <cellStyle name="Текст пояснення 16" xfId="2331"/>
    <cellStyle name="Текст пояснення 16 2" xfId="2332"/>
    <cellStyle name="Текст пояснення 17" xfId="2333"/>
    <cellStyle name="Текст пояснення 18" xfId="2334"/>
    <cellStyle name="Текст пояснення 19" xfId="2335"/>
    <cellStyle name="Текст пояснення 2" xfId="2336"/>
    <cellStyle name="Текст пояснення 2 10" xfId="2337"/>
    <cellStyle name="Текст пояснення 2 11" xfId="2338"/>
    <cellStyle name="Текст пояснення 2 2" xfId="2339"/>
    <cellStyle name="Текст пояснення 2 3" xfId="2340"/>
    <cellStyle name="Текст пояснення 2 4" xfId="2341"/>
    <cellStyle name="Текст пояснення 2 5" xfId="2342"/>
    <cellStyle name="Текст пояснення 2 6" xfId="2343"/>
    <cellStyle name="Текст пояснення 2 7" xfId="2344"/>
    <cellStyle name="Текст пояснення 2 8" xfId="2345"/>
    <cellStyle name="Текст пояснення 2 9" xfId="2346"/>
    <cellStyle name="Текст пояснення 20" xfId="2347"/>
    <cellStyle name="Текст пояснення 20 2" xfId="2348"/>
    <cellStyle name="Текст пояснення 21" xfId="2349"/>
    <cellStyle name="Текст пояснення 22" xfId="2350"/>
    <cellStyle name="Текст пояснення 23" xfId="2351"/>
    <cellStyle name="Текст пояснення 24" xfId="2352"/>
    <cellStyle name="Текст пояснення 3" xfId="2353"/>
    <cellStyle name="Текст пояснення 4" xfId="2354"/>
    <cellStyle name="Текст пояснення 5" xfId="2355"/>
    <cellStyle name="Текст пояснення 6" xfId="2356"/>
    <cellStyle name="Текст пояснення 7" xfId="2357"/>
    <cellStyle name="Текст пояснення 7 2" xfId="2358"/>
    <cellStyle name="Текст пояснення 7 3" xfId="2359"/>
    <cellStyle name="Текст пояснення 7 4" xfId="2360"/>
    <cellStyle name="Текст пояснення 8" xfId="2361"/>
    <cellStyle name="Текст пояснення 8 2" xfId="2362"/>
    <cellStyle name="Текст пояснення 8 3" xfId="2363"/>
    <cellStyle name="Текст пояснення 9" xfId="2364"/>
    <cellStyle name="Текст пояснення 9 2" xfId="2365"/>
    <cellStyle name="Тысячи [0]_Розподіл (2)" xfId="2366"/>
    <cellStyle name="Тысячи_бюджет 1998 по клас." xfId="2367"/>
    <cellStyle name="Џђћ–…ќ’ќ›‰" xfId="2368"/>
  </cellStyles>
  <dxfs count="1">
    <dxf>
      <font>
        <b/>
        <i val="0"/>
      </font>
      <fill>
        <patternFill>
          <bgColor indexed="4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2.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externalLink" Target="externalLinks/externalLink1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10" Type="http://schemas.openxmlformats.org/officeDocument/2006/relationships/externalLink" Target="externalLinks/externalLink1.xml"/><Relationship Id="rId19"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V:\&#1055;&#1086;&#1085;&#1086;&#1084;&#1072;&#1088;&#1100;&#1086;&#1074;&#1072;\INDEX\EVD_1504.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2032_kiu\ed\12\231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everyday\2000\09\250920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2032KIU\WEEKLY\AINNA\ED\11\21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000\Bodasuk_evryday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1047;&#1042;I&#1058;&#1053;I&#1057;&#1058;&#1068;\MODEL\2004\05\_mod04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1055;&#1086;&#1085;&#1086;&#1084;&#1072;&#1088;&#1100;&#1086;&#1074;&#1072;\INDEX\EVD_15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analiz\PLAN\2005\BUDGET\&#1056;&#1040;&#1049;&#1054;&#1053;&#1048;\MISOB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80.55.250\dep2010\&#1055;&#1086;&#1085;&#1086;&#1084;&#1072;&#1088;&#1100;&#1086;&#1074;&#1072;\INDEX\EVD_1504.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000-OLAP2\USERS10\&#1047;&#1042;&#1030;&#1058;&#1053;&#1030;&#1057;&#1058;&#1068;\&#1065;&#1054;&#1044;&#1045;&#1053;&#1050;&#1040;\08\Bodasuk_evryday08.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50_05_Max_Plat\2006\2006_12\_070101_max_upl.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29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1052;&#1086;&#1080;%20&#1076;&#1086;&#1082;&#1091;&#1084;&#1077;&#1085;&#1090;&#1099;\vera\2_&#1072;&#1085;&#1072;&#1083;&#1080;&#1079;\&#1065;&#1054;&#1076;&#1077;&#1085;&#1082;&#1072;\&#1055;&#1045;&#1063;&#1040;&#1058;&#1068;\vera\&#1040;&#1085;&#1072;&#1083;&#1080;&#1079;&#1056;&#1077;&#1075;&#1080;&#1086;&#1085;\&#1045;&#1044;&#1085;&#1072;&#1096;&#1072;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ytrovka\&#1084;&#1086;&#1080;%20&#1076;&#1086;&#1082;&#1091;&#1084;&#1077;&#1085;&#1090;&#1080;\2006\minimiz\6m2006\Minimizator_9m_ol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
      <sheetName val="Reg"/>
      <sheetName val="Tax"/>
      <sheetName val="T(з)"/>
      <sheetName val="Т(м)"/>
      <sheetName val="T(д)"/>
      <sheetName val="R(з)"/>
      <sheetName val="R(м)"/>
      <sheetName val="R(v)"/>
      <sheetName val="R(приб)"/>
      <sheetName val="R(ПДВ)"/>
      <sheetName val="R(АЗз)"/>
      <sheetName val="R(АЗс)"/>
      <sheetName val="Факт"/>
      <sheetName val="mD"/>
      <sheetName val="mZ"/>
      <sheetName val="Лист1"/>
      <sheetName val="Лист2"/>
      <sheetName val="Лист3"/>
      <sheetName val="Факт_x0000__x0010_[EVD_1"/>
      <sheetName val="Факт?_x0010_[EVD_1"/>
      <sheetName val="110100"/>
      <sheetName val="240603"/>
      <sheetName val="Факт__x0010__EVD_1"/>
      <sheetName val="Начни_с_меня"/>
      <sheetName val="ЗДМмісяць"/>
      <sheetName val="ЗДМРік"/>
      <sheetName val="D"/>
      <sheetName val="Факт_x005f_x0000__x005f_x0010__EVD_1"/>
      <sheetName val="Факт__x005f_x0010__EVD_1"/>
      <sheetName val="Macro1"/>
      <sheetName val="Факт_x0000_ [EVD_1"/>
      <sheetName val="Факт? [EVD_1"/>
      <sheetName val="Факт_ _EVD_1"/>
      <sheetName val="Факт_x0010_[EVD_1"/>
      <sheetName val="Факт [EVD_1"/>
      <sheetName val="ИсхОбл"/>
      <sheetName val="Факт_x005f_x0000__x005f_x0010_[EVD_1"/>
      <sheetName val="Факт?_x005f_x0010_[EVD_1"/>
      <sheetName val="Факт_x005f_x005f_x005f_x0000__x005f_x005f_x005f_x0010__"/>
      <sheetName val="Факт__x005f_x005f_x005f_x0010__EVD_1"/>
      <sheetName val="Факт_x005f_x005f_x005f_x0000__x005f_x005f_x005f_x0010_["/>
      <sheetName val="Факт?_x005f_x005f_x005f_x0010_[EVD_1"/>
      <sheetName val="Факт_x005f_x005f_x005f_x005f_x005f_x005f_x005f_x0000__x"/>
      <sheetName val="Факт__x005f_x005f_x005f_x005f_x005f_x005f_x005f_x0010__"/>
    </sheetNames>
    <sheetDataSet>
      <sheetData sheetId="0" refreshError="1">
        <row r="34">
          <cell r="N34" t="str">
            <v>15.01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тежиМіс (-газ)"/>
      <sheetName val="ДБ-ЗагСпецМ (Норбаз)"/>
      <sheetName val="ЗДМмісяць"/>
      <sheetName val="ПлатежиРік (-газ)"/>
      <sheetName val="ДБ-ЗагСпецРік (Норбаз)"/>
      <sheetName val="ЗДМРік"/>
      <sheetName val="ПлатОблРік"/>
      <sheetName val="ПлатОблMis"/>
      <sheetName val="ДБ-ЗагСпецРік (Заст)"/>
      <sheetName val="ДБ-ЗагСпецМ (Заст)"/>
      <sheetName val="ПлатежиРік (-газ) (2)"/>
      <sheetName val="ПлатежиМіс (-газ) (2)"/>
      <sheetName val="ЗДМмісяць (2)"/>
      <sheetName val="ДБ-ЗагСпецРік (Норбаз) (МФ)"/>
      <sheetName val="ДБ-ЗагСпецМ (Норбаз) (МФ)"/>
      <sheetName val="НаказДПА"/>
      <sheetName val="розпис"/>
      <sheetName val="РозписОбл"/>
      <sheetName val="Исход ЗФ"/>
      <sheetName val="Исход СФ "/>
      <sheetName val="Надх"/>
      <sheetName val="контроль"/>
      <sheetName val="Начни с меня"/>
      <sheetName val="Авто"/>
      <sheetName val="Звіт"/>
      <sheetName val="Пер"/>
      <sheetName val="основная(1)"/>
      <sheetName val="Macro1"/>
      <sheetName val="reg"/>
    </sheetNames>
    <sheetDataSet>
      <sheetData sheetId="0" refreshError="1"/>
      <sheetData sheetId="1" refreshError="1"/>
      <sheetData sheetId="2" refreshError="1">
        <row r="9">
          <cell r="A9">
            <v>1</v>
          </cell>
        </row>
        <row r="10">
          <cell r="A10" t="str">
            <v>АР Крим</v>
          </cell>
        </row>
        <row r="11">
          <cell r="A11" t="str">
            <v>Вінницька</v>
          </cell>
        </row>
        <row r="12">
          <cell r="A12" t="str">
            <v>Волинська</v>
          </cell>
        </row>
        <row r="13">
          <cell r="A13" t="str">
            <v>Дніпропетровська</v>
          </cell>
        </row>
        <row r="14">
          <cell r="A14" t="str">
            <v>Донецька</v>
          </cell>
        </row>
        <row r="15">
          <cell r="A15" t="str">
            <v xml:space="preserve">Житомирська </v>
          </cell>
        </row>
        <row r="16">
          <cell r="A16" t="str">
            <v xml:space="preserve">Закарпатська </v>
          </cell>
        </row>
        <row r="17">
          <cell r="A17" t="str">
            <v xml:space="preserve">Запорізька </v>
          </cell>
        </row>
        <row r="18">
          <cell r="A18" t="str">
            <v>Івано-Франківська</v>
          </cell>
        </row>
        <row r="19">
          <cell r="A19" t="str">
            <v xml:space="preserve">Київська </v>
          </cell>
        </row>
        <row r="20">
          <cell r="A20" t="str">
            <v>Кіровоградська</v>
          </cell>
        </row>
        <row r="21">
          <cell r="A21" t="str">
            <v xml:space="preserve">Луганська </v>
          </cell>
        </row>
        <row r="22">
          <cell r="A22" t="str">
            <v xml:space="preserve">Львівська </v>
          </cell>
        </row>
        <row r="23">
          <cell r="A23" t="str">
            <v xml:space="preserve">Миколаївська </v>
          </cell>
        </row>
        <row r="24">
          <cell r="A24" t="str">
            <v>Одеська</v>
          </cell>
        </row>
        <row r="25">
          <cell r="A25" t="str">
            <v>Полтавська</v>
          </cell>
        </row>
        <row r="26">
          <cell r="A26" t="str">
            <v>Рівненська</v>
          </cell>
        </row>
        <row r="27">
          <cell r="A27" t="str">
            <v xml:space="preserve">Сумська </v>
          </cell>
        </row>
        <row r="28">
          <cell r="A28" t="str">
            <v xml:space="preserve">Тернопільська </v>
          </cell>
        </row>
        <row r="29">
          <cell r="A29" t="str">
            <v>Харківська</v>
          </cell>
        </row>
        <row r="30">
          <cell r="A30" t="str">
            <v xml:space="preserve">Херсонська </v>
          </cell>
        </row>
        <row r="31">
          <cell r="A31" t="str">
            <v xml:space="preserve">Хмельницька </v>
          </cell>
        </row>
        <row r="32">
          <cell r="A32" t="str">
            <v xml:space="preserve">Черкаська </v>
          </cell>
        </row>
        <row r="33">
          <cell r="A33" t="str">
            <v>Чернівецька</v>
          </cell>
        </row>
        <row r="34">
          <cell r="A34" t="str">
            <v>Чернігівська</v>
          </cell>
        </row>
        <row r="35">
          <cell r="A35" t="str">
            <v>м.Київ</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схОбл"/>
    </sheetNames>
    <sheetDataSet>
      <sheetData sheetId="0" refreshError="1">
        <row r="9">
          <cell r="D9">
            <v>722260.08</v>
          </cell>
          <cell r="F9">
            <v>708678.96499999997</v>
          </cell>
          <cell r="H9">
            <v>300403</v>
          </cell>
          <cell r="J9">
            <v>303348.99911000003</v>
          </cell>
        </row>
        <row r="10">
          <cell r="D10">
            <v>370924.64</v>
          </cell>
          <cell r="F10">
            <v>391001.64500000002</v>
          </cell>
          <cell r="H10">
            <v>245934</v>
          </cell>
          <cell r="J10">
            <v>245531.70048</v>
          </cell>
        </row>
        <row r="11">
          <cell r="D11">
            <v>216118.12</v>
          </cell>
          <cell r="F11">
            <v>286660.99</v>
          </cell>
          <cell r="H11">
            <v>143674</v>
          </cell>
          <cell r="J11">
            <v>194900.3689</v>
          </cell>
        </row>
        <row r="12">
          <cell r="D12">
            <v>1407550</v>
          </cell>
          <cell r="F12">
            <v>1485938.8220000002</v>
          </cell>
          <cell r="H12">
            <v>850322</v>
          </cell>
          <cell r="J12">
            <v>829357.81031999993</v>
          </cell>
        </row>
        <row r="13">
          <cell r="D13">
            <v>2001860.8</v>
          </cell>
          <cell r="F13">
            <v>2058033.882</v>
          </cell>
          <cell r="H13">
            <v>1324304</v>
          </cell>
          <cell r="J13">
            <v>1199444.1136899998</v>
          </cell>
        </row>
        <row r="14">
          <cell r="D14">
            <v>312820.12</v>
          </cell>
          <cell r="F14">
            <v>327044.99400000001</v>
          </cell>
          <cell r="H14">
            <v>224102</v>
          </cell>
          <cell r="J14">
            <v>215669.62339999998</v>
          </cell>
        </row>
        <row r="15">
          <cell r="D15">
            <v>254897.88</v>
          </cell>
          <cell r="F15">
            <v>265284.62800000003</v>
          </cell>
          <cell r="H15">
            <v>162833</v>
          </cell>
          <cell r="J15">
            <v>153855.85998000001</v>
          </cell>
        </row>
        <row r="16">
          <cell r="D16">
            <v>880061.6</v>
          </cell>
          <cell r="F16">
            <v>972937.60599999991</v>
          </cell>
          <cell r="H16">
            <v>585827</v>
          </cell>
          <cell r="J16">
            <v>602984.51368000009</v>
          </cell>
        </row>
        <row r="17">
          <cell r="D17">
            <v>430570.6</v>
          </cell>
          <cell r="F17">
            <v>411851.97700000001</v>
          </cell>
          <cell r="H17">
            <v>333724</v>
          </cell>
          <cell r="J17">
            <v>289894.68078999995</v>
          </cell>
        </row>
        <row r="18">
          <cell r="D18">
            <v>626007.19999999995</v>
          </cell>
          <cell r="F18">
            <v>595541.05300000007</v>
          </cell>
          <cell r="H18">
            <v>452262</v>
          </cell>
          <cell r="J18">
            <v>376384.05763999996</v>
          </cell>
        </row>
        <row r="19">
          <cell r="D19">
            <v>286933.68</v>
          </cell>
          <cell r="F19">
            <v>272937.163</v>
          </cell>
          <cell r="H19">
            <v>198577</v>
          </cell>
          <cell r="J19">
            <v>171298.86814000001</v>
          </cell>
        </row>
        <row r="20">
          <cell r="D20">
            <v>744628.72</v>
          </cell>
          <cell r="F20">
            <v>681472.35899999994</v>
          </cell>
          <cell r="H20">
            <v>480065</v>
          </cell>
          <cell r="J20">
            <v>395531.36479999998</v>
          </cell>
        </row>
        <row r="21">
          <cell r="D21">
            <v>973580.46</v>
          </cell>
          <cell r="F21">
            <v>1030925.8180000001</v>
          </cell>
          <cell r="H21">
            <v>749611</v>
          </cell>
          <cell r="J21">
            <v>730177.43311999994</v>
          </cell>
        </row>
        <row r="22">
          <cell r="D22">
            <v>406577.4</v>
          </cell>
          <cell r="F22">
            <v>452547.30300000001</v>
          </cell>
          <cell r="H22">
            <v>287875</v>
          </cell>
          <cell r="J22">
            <v>293426.48650999996</v>
          </cell>
        </row>
        <row r="23">
          <cell r="D23">
            <v>1061496.3999999999</v>
          </cell>
          <cell r="F23">
            <v>1132998.615</v>
          </cell>
          <cell r="H23">
            <v>697430</v>
          </cell>
          <cell r="J23">
            <v>708296.23404999997</v>
          </cell>
        </row>
        <row r="24">
          <cell r="D24">
            <v>1330480.68</v>
          </cell>
          <cell r="F24">
            <v>1227688.3290000001</v>
          </cell>
          <cell r="H24">
            <v>1130395</v>
          </cell>
          <cell r="J24">
            <v>991683.45705000008</v>
          </cell>
        </row>
        <row r="25">
          <cell r="D25">
            <v>266965.40000000002</v>
          </cell>
          <cell r="F25">
            <v>237275.921</v>
          </cell>
          <cell r="H25">
            <v>191157</v>
          </cell>
          <cell r="J25">
            <v>145179.56718000001</v>
          </cell>
        </row>
        <row r="26">
          <cell r="D26">
            <v>522546.2</v>
          </cell>
          <cell r="F26">
            <v>679070.99100000004</v>
          </cell>
          <cell r="H26">
            <v>402777</v>
          </cell>
          <cell r="J26">
            <v>530187.58403999999</v>
          </cell>
        </row>
        <row r="27">
          <cell r="D27">
            <v>195895.48</v>
          </cell>
          <cell r="F27">
            <v>187643.03099999999</v>
          </cell>
          <cell r="H27">
            <v>131938</v>
          </cell>
          <cell r="J27">
            <v>113490.58703</v>
          </cell>
        </row>
        <row r="28">
          <cell r="D28">
            <v>1566588.32</v>
          </cell>
          <cell r="F28">
            <v>1427244.463</v>
          </cell>
          <cell r="H28">
            <v>1195888</v>
          </cell>
          <cell r="J28">
            <v>984817.76769000001</v>
          </cell>
        </row>
        <row r="29">
          <cell r="D29">
            <v>259141.64</v>
          </cell>
          <cell r="F29">
            <v>241573.45299999998</v>
          </cell>
          <cell r="H29">
            <v>168118</v>
          </cell>
          <cell r="J29">
            <v>128503.45629</v>
          </cell>
        </row>
        <row r="30">
          <cell r="D30">
            <v>313822.64</v>
          </cell>
          <cell r="F30">
            <v>278089.11</v>
          </cell>
          <cell r="H30">
            <v>210966</v>
          </cell>
          <cell r="J30">
            <v>163079.07514999999</v>
          </cell>
        </row>
        <row r="31">
          <cell r="D31">
            <v>517633.96</v>
          </cell>
          <cell r="F31">
            <v>454034.429</v>
          </cell>
          <cell r="H31">
            <v>398267</v>
          </cell>
          <cell r="J31">
            <v>309339.63409999997</v>
          </cell>
        </row>
        <row r="32">
          <cell r="D32">
            <v>175719.46</v>
          </cell>
          <cell r="F32">
            <v>173179.59600000002</v>
          </cell>
          <cell r="H32">
            <v>108264</v>
          </cell>
          <cell r="J32">
            <v>94907.198210000002</v>
          </cell>
        </row>
        <row r="33">
          <cell r="D33">
            <v>451939.76</v>
          </cell>
          <cell r="F33">
            <v>525049.49100000004</v>
          </cell>
          <cell r="H33">
            <v>347925</v>
          </cell>
          <cell r="J33">
            <v>398246.22037</v>
          </cell>
        </row>
        <row r="34">
          <cell r="D34">
            <v>3772399.38</v>
          </cell>
          <cell r="F34">
            <v>4470366.45</v>
          </cell>
          <cell r="H34">
            <v>2265714</v>
          </cell>
          <cell r="J34">
            <v>2175668.9136699997</v>
          </cell>
        </row>
        <row r="35">
          <cell r="D35">
            <v>140578.38</v>
          </cell>
          <cell r="F35">
            <v>173062.55499999999</v>
          </cell>
          <cell r="H35">
            <v>82496</v>
          </cell>
          <cell r="J35">
            <v>99004.026769999997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теж місяць (фонди)"/>
      <sheetName val="ЗДМмісяць"/>
      <sheetName val="ДБ-ЗагСпецМ (Норбаз)"/>
      <sheetName val="ПлатОблMis"/>
      <sheetName val="Платеж Рік (фонди)"/>
      <sheetName val="ЗДМРік"/>
      <sheetName val="ДБ-ЗагСпецРік (Норбаз)"/>
      <sheetName val="ПлатОблРік"/>
      <sheetName val="Платеж місяць (МФ)"/>
      <sheetName val="Платеж Рік (МФ)"/>
      <sheetName val="НаказДПА"/>
      <sheetName val="розпис"/>
      <sheetName val="РозписОбл"/>
      <sheetName val="Надх"/>
      <sheetName val="Исход ЗФ"/>
      <sheetName val="Исход СФ "/>
      <sheetName val="контроль"/>
      <sheetName val="Начни с меня"/>
      <sheetName val="Авто"/>
      <sheetName val="Macro1"/>
      <sheetName val="ИсхОбл"/>
      <sheetName val="основная(1)"/>
      <sheetName val="reg"/>
    </sheetNames>
    <sheetDataSet>
      <sheetData sheetId="0"/>
      <sheetData sheetId="1"/>
      <sheetData sheetId="2"/>
      <sheetData sheetId="3"/>
      <sheetData sheetId="4"/>
      <sheetData sheetId="5" refreshError="1">
        <row r="9">
          <cell r="E9">
            <v>6</v>
          </cell>
          <cell r="I9" t="str">
            <v>9</v>
          </cell>
        </row>
        <row r="10">
          <cell r="E10">
            <v>20111.171859999886</v>
          </cell>
          <cell r="I10">
            <v>539881.6</v>
          </cell>
        </row>
        <row r="11">
          <cell r="E11">
            <v>14906.911580000073</v>
          </cell>
          <cell r="I11">
            <v>372757.2</v>
          </cell>
        </row>
        <row r="12">
          <cell r="E12">
            <v>15295.856880000036</v>
          </cell>
          <cell r="I12">
            <v>167851.80000000002</v>
          </cell>
        </row>
        <row r="13">
          <cell r="E13">
            <v>86691.022290000226</v>
          </cell>
          <cell r="I13">
            <v>1386778.4000000001</v>
          </cell>
        </row>
        <row r="14">
          <cell r="E14">
            <v>-127008.20098999981</v>
          </cell>
          <cell r="I14">
            <v>1760473.1</v>
          </cell>
        </row>
        <row r="15">
          <cell r="E15">
            <v>22737.057430000161</v>
          </cell>
          <cell r="I15">
            <v>278777.90000000002</v>
          </cell>
        </row>
        <row r="16">
          <cell r="E16">
            <v>27061.254900000058</v>
          </cell>
          <cell r="I16">
            <v>193551.6</v>
          </cell>
        </row>
        <row r="17">
          <cell r="E17">
            <v>4682.4381499998271</v>
          </cell>
          <cell r="I17">
            <v>800151.60000000009</v>
          </cell>
        </row>
        <row r="18">
          <cell r="E18">
            <v>20140.296130000032</v>
          </cell>
          <cell r="I18">
            <v>298861.7</v>
          </cell>
        </row>
        <row r="19">
          <cell r="E19">
            <v>54604.83993999986</v>
          </cell>
          <cell r="I19">
            <v>636018.79999999993</v>
          </cell>
        </row>
        <row r="20">
          <cell r="E20">
            <v>7118.9591800000053</v>
          </cell>
          <cell r="I20">
            <v>142276.5</v>
          </cell>
        </row>
        <row r="21">
          <cell r="E21">
            <v>-15243.14877999993</v>
          </cell>
          <cell r="I21">
            <v>944201.8</v>
          </cell>
        </row>
        <row r="22">
          <cell r="E22">
            <v>45908.062750000274</v>
          </cell>
          <cell r="I22">
            <v>918894.20000000007</v>
          </cell>
        </row>
        <row r="23">
          <cell r="E23">
            <v>17334.944630000042</v>
          </cell>
          <cell r="I23">
            <v>359563.3</v>
          </cell>
        </row>
        <row r="24">
          <cell r="E24">
            <v>-1955.083299999591</v>
          </cell>
          <cell r="I24">
            <v>1143362.9000000001</v>
          </cell>
        </row>
        <row r="25">
          <cell r="E25">
            <v>-79894.369059999473</v>
          </cell>
          <cell r="I25">
            <v>1657050.6999999997</v>
          </cell>
        </row>
        <row r="26">
          <cell r="E26">
            <v>17095.404120000079</v>
          </cell>
          <cell r="I26">
            <v>288969.5</v>
          </cell>
        </row>
        <row r="27">
          <cell r="E27">
            <v>-31486.740209999727</v>
          </cell>
          <cell r="I27">
            <v>725720.10000000009</v>
          </cell>
        </row>
        <row r="28">
          <cell r="E28">
            <v>13914.171180000005</v>
          </cell>
          <cell r="I28">
            <v>159325.9</v>
          </cell>
        </row>
        <row r="29">
          <cell r="E29">
            <v>33790.021050000098</v>
          </cell>
          <cell r="I29">
            <v>1906524.8</v>
          </cell>
        </row>
        <row r="30">
          <cell r="E30">
            <v>-3704.5275200000033</v>
          </cell>
          <cell r="I30">
            <v>302457.5</v>
          </cell>
        </row>
        <row r="31">
          <cell r="E31">
            <v>14873.102710000123</v>
          </cell>
          <cell r="I31">
            <v>272185.30000000005</v>
          </cell>
        </row>
        <row r="32">
          <cell r="E32">
            <v>26082.531920000096</v>
          </cell>
          <cell r="I32">
            <v>313676.3</v>
          </cell>
        </row>
        <row r="33">
          <cell r="E33">
            <v>23213.836290000065</v>
          </cell>
          <cell r="I33">
            <v>132336.40000000002</v>
          </cell>
        </row>
        <row r="34">
          <cell r="E34">
            <v>13506.143180000014</v>
          </cell>
          <cell r="I34">
            <v>661116.69999999995</v>
          </cell>
        </row>
        <row r="35">
          <cell r="E35">
            <v>3247.2557699996978</v>
          </cell>
          <cell r="I35">
            <v>7479288.0999999996</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
      <sheetName val="Reg"/>
      <sheetName val="Tax"/>
      <sheetName val="T(з)"/>
      <sheetName val="T(д)"/>
      <sheetName val="R(з)"/>
      <sheetName val="R(д)"/>
      <sheetName val="А0"/>
      <sheetName val="А1"/>
      <sheetName val="Авсього"/>
      <sheetName val="Алк"/>
      <sheetName val="Наф"/>
      <sheetName val="Позики(1270)"/>
      <sheetName val="Газ"/>
      <sheetName val="Факт"/>
      <sheetName val="mD"/>
      <sheetName val="mZ"/>
      <sheetName val="Диаграмма1"/>
      <sheetName val="Рейтинг"/>
    </sheetNames>
    <sheetDataSet>
      <sheetData sheetId="0" refreshError="1">
        <row r="33">
          <cell r="N33" t="str">
            <v>СЕРПЕНЬ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анные"/>
      <sheetName val="D"/>
      <sheetName val="Налоги"/>
      <sheetName val="A4"/>
      <sheetName val="Области"/>
      <sheetName val="Отрасли"/>
      <sheetName val="Налоги-Области "/>
      <sheetName val="Налоги-Отрасли"/>
      <sheetName val="Области-Отрасли"/>
      <sheetName val="Неуплата-Налоги"/>
      <sheetName val="Неуплата-Области"/>
      <sheetName val="Vibor"/>
      <sheetName val="основная(1)"/>
    </sheetNames>
    <sheetDataSet>
      <sheetData sheetId="0"/>
      <sheetData sheetId="1" refreshError="1">
        <row r="7">
          <cell r="AC7" t="str">
            <v>2004</v>
          </cell>
        </row>
        <row r="8">
          <cell r="AC8" t="str">
            <v>до ДЕРЖАВНОГО бюджету</v>
          </cell>
        </row>
        <row r="9">
          <cell r="AC9" t="str">
            <v>СІЧЕНЬ-ТРАВЕНЬ</v>
          </cell>
        </row>
      </sheetData>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
      <sheetName val="Reg"/>
      <sheetName val="Tax"/>
      <sheetName val="T(з)"/>
      <sheetName val="Т(м)"/>
      <sheetName val="T(д)"/>
      <sheetName val="R(з)"/>
      <sheetName val="R(м)"/>
      <sheetName val="R(v)"/>
      <sheetName val="R(приб)"/>
      <sheetName val="R(ПДВ)"/>
      <sheetName val="R(АЗз)"/>
      <sheetName val="R(АЗс)"/>
      <sheetName val="Факт"/>
      <sheetName val="mD"/>
      <sheetName val="mZ"/>
      <sheetName val="Лист1"/>
      <sheetName val="Лист2"/>
      <sheetName val="Лист3"/>
    </sheetNames>
    <sheetDataSet>
      <sheetData sheetId="0" refreshError="1">
        <row r="34">
          <cell r="N34" t="str">
            <v>15.01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д_МБ"/>
      <sheetName val="Всього місцбюджет"/>
      <sheetName val="ЗФ місцбюджет"/>
      <sheetName val="СФ місцбюджет"/>
      <sheetName val="110100"/>
      <sheetName val="110200"/>
      <sheetName val="130100"/>
      <sheetName val="130300"/>
      <sheetName val="130500"/>
      <sheetName val="130501"/>
      <sheetName val="130502"/>
      <sheetName val="140601"/>
      <sheetName val="140609"/>
      <sheetName val="140611"/>
      <sheetName val="140700"/>
      <sheetName val="160100"/>
      <sheetName val="160400"/>
      <sheetName val="160500"/>
      <sheetName val="160501"/>
      <sheetName val="160502"/>
      <sheetName val="210805"/>
      <sheetName val="230301"/>
      <sheetName val="240603"/>
      <sheetName val="120200"/>
      <sheetName val="140715"/>
      <sheetName val="500800"/>
      <sheetName val="ДПА"/>
      <sheetName val="ум"/>
      <sheetName val="Пер"/>
    </sheetNames>
    <sheetDataSet>
      <sheetData sheetId="0"/>
      <sheetData sheetId="1"/>
      <sheetData sheetId="2"/>
      <sheetData sheetId="3"/>
      <sheetData sheetId="4" refreshError="1">
        <row r="8">
          <cell r="R8">
            <v>6602.8533333333326</v>
          </cell>
        </row>
      </sheetData>
      <sheetData sheetId="5" refreshError="1">
        <row r="8">
          <cell r="R8">
            <v>6.34</v>
          </cell>
        </row>
      </sheetData>
      <sheetData sheetId="6" refreshError="1">
        <row r="8">
          <cell r="R8">
            <v>38.35</v>
          </cell>
        </row>
      </sheetData>
      <sheetData sheetId="7" refreshError="1">
        <row r="8">
          <cell r="R8">
            <v>0</v>
          </cell>
        </row>
      </sheetData>
      <sheetData sheetId="8" refreshError="1">
        <row r="8">
          <cell r="R8">
            <v>453.50666666666666</v>
          </cell>
        </row>
      </sheetData>
      <sheetData sheetId="9" refreshError="1">
        <row r="8">
          <cell r="R8">
            <v>299.36</v>
          </cell>
        </row>
      </sheetData>
      <sheetData sheetId="10" refreshError="1">
        <row r="8">
          <cell r="R8">
            <v>154.14666666666668</v>
          </cell>
        </row>
      </sheetData>
      <sheetData sheetId="11" refreshError="1">
        <row r="8">
          <cell r="R8">
            <v>10.199999999999999</v>
          </cell>
        </row>
      </sheetData>
      <sheetData sheetId="12" refreshError="1">
        <row r="8">
          <cell r="R8">
            <v>0</v>
          </cell>
        </row>
      </sheetData>
      <sheetData sheetId="13" refreshError="1">
        <row r="8">
          <cell r="R8">
            <v>234.99101194318058</v>
          </cell>
        </row>
      </sheetData>
      <sheetData sheetId="14" refreshError="1">
        <row r="8">
          <cell r="R8">
            <v>107.07</v>
          </cell>
        </row>
      </sheetData>
      <sheetData sheetId="15" refreshError="1">
        <row r="8">
          <cell r="R8">
            <v>269.82</v>
          </cell>
        </row>
      </sheetData>
      <sheetData sheetId="16" refreshError="1">
        <row r="8">
          <cell r="R8">
            <v>32.83</v>
          </cell>
        </row>
      </sheetData>
      <sheetData sheetId="17" refreshError="1">
        <row r="8">
          <cell r="R8">
            <v>816.96999999999991</v>
          </cell>
        </row>
      </sheetData>
      <sheetData sheetId="18" refreshError="1">
        <row r="8">
          <cell r="R8">
            <v>503.56</v>
          </cell>
        </row>
      </sheetData>
      <sheetData sheetId="19" refreshError="1">
        <row r="8">
          <cell r="R8">
            <v>313.41000000000003</v>
          </cell>
        </row>
      </sheetData>
      <sheetData sheetId="20" refreshError="1">
        <row r="8">
          <cell r="R8">
            <v>0</v>
          </cell>
        </row>
      </sheetData>
      <sheetData sheetId="21" refreshError="1">
        <row r="8">
          <cell r="R8">
            <v>0</v>
          </cell>
        </row>
      </sheetData>
      <sheetData sheetId="22" refreshError="1">
        <row r="8">
          <cell r="R8">
            <v>6.33</v>
          </cell>
        </row>
      </sheetData>
      <sheetData sheetId="23"/>
      <sheetData sheetId="24"/>
      <sheetData sheetId="25"/>
      <sheetData sheetId="26"/>
      <sheetData sheetId="27"/>
      <sheetData sheetId="2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
      <sheetName val="Reg"/>
      <sheetName val="Tax"/>
      <sheetName val="T(з)"/>
      <sheetName val="Т(м)"/>
      <sheetName val="T(д)"/>
      <sheetName val="R(з)"/>
      <sheetName val="R(м)"/>
      <sheetName val="R(v)"/>
      <sheetName val="R(приб)"/>
      <sheetName val="R(ПДВ)"/>
      <sheetName val="R(АЗз)"/>
      <sheetName val="R(АЗс)"/>
      <sheetName val="Факт"/>
      <sheetName val="mD"/>
      <sheetName val="mZ"/>
      <sheetName val="110100"/>
      <sheetName val="240603"/>
      <sheetName val="Лист1"/>
      <sheetName val="Лист2"/>
      <sheetName val="Лист3"/>
      <sheetName val="Факт_x0000__x0010_[EVD_1"/>
      <sheetName val="Факт?_x0010_[EVD_1"/>
      <sheetName val="Факт_x005f_x0000__x005f_x0010__EVD_1"/>
      <sheetName val="Факт__x005f_x0010__EVD_1"/>
      <sheetName val="ЗДМмісяць"/>
      <sheetName val="Факт__x0010__EVD_1"/>
      <sheetName val="Факт_x005f_x005f_x005f_x0000__x005f_x005f_x005f_x0010__"/>
      <sheetName val="Факт__x005f_x005f_x005f_x0010__EVD_1"/>
      <sheetName val="Факт_x005f_x005f_x005f_x005f_x005f_x005f_x005f_x0000__x"/>
      <sheetName val="Факт__x005f_x005f_x005f_x005f_x005f_x005f_x005f_x0010__"/>
      <sheetName val="Факт_x005f_x0000__x005f_x0010__"/>
      <sheetName val="Факт_x005f_x005f_x005f_x005F_x005f_x0000__x"/>
      <sheetName val="Факт__x005f_x005f_x005f_x005F_x005f_x0010__"/>
      <sheetName val="Факт_x005f_x005f_x005f_x005f_x005f_x005f_x005f_x005f_x0"/>
      <sheetName val="Факт__x005f_x005f_x005f_x005f_x005f_x005f_x005f_x005f_x"/>
      <sheetName val="Факт_x005f_x005f_x005f_x0000__x"/>
      <sheetName val="Факт__x005f_x005f_x005f_x0010__"/>
      <sheetName val="Факт_x005f_x005f_x005f_x005F_x005f_x005f_x0"/>
      <sheetName val="Факт__x005f_x005f_x005f_x005F_x005f_x005f_x"/>
      <sheetName val="Факт_x0010_[EVD_1"/>
      <sheetName val="Факт_x005f_x0000__x"/>
      <sheetName val="Факт__x005f_x0010__"/>
      <sheetName val="Факт_x005f_x005f_x005f_x005F_x0"/>
      <sheetName val="Факт__x005f_x005f_x005f_x005F_x"/>
      <sheetName val="Факт_x005f_x005F_x0"/>
      <sheetName val="Факт__x005f_x005F_x"/>
    </sheetNames>
    <sheetDataSet>
      <sheetData sheetId="0" refreshError="1">
        <row r="34">
          <cell r="N34" t="str">
            <v>15.01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ер"/>
      <sheetName val="Reg"/>
      <sheetName val="Tax"/>
      <sheetName val="T(з)"/>
      <sheetName val="T(д)"/>
      <sheetName val="R(з)"/>
      <sheetName val="R(д)"/>
      <sheetName val="А0"/>
      <sheetName val="А1"/>
      <sheetName val="Авсього"/>
      <sheetName val="Алк"/>
      <sheetName val="Наф"/>
      <sheetName val="Позики(1270)"/>
      <sheetName val="Газ"/>
      <sheetName val="Факт"/>
      <sheetName val="mD"/>
      <sheetName val="mZ"/>
      <sheetName val="вихідні_середньоденні"/>
      <sheetName val="Диаграмма1"/>
      <sheetName val="Рейтинг"/>
      <sheetName val="D"/>
      <sheetName val="ИсхОбл"/>
      <sheetName val="Macro1"/>
    </sheetNames>
    <sheetDataSet>
      <sheetData sheetId="0" refreshError="1">
        <row r="33">
          <cell r="N33" t="str">
            <v>СЕРПЕНЬ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Области"/>
      <sheetName val="Украина"/>
      <sheetName val="reg"/>
      <sheetName val="ua"/>
      <sheetName val="Пер"/>
    </sheetNames>
    <sheetDataSet>
      <sheetData sheetId="0"/>
      <sheetData sheetId="1"/>
      <sheetData sheetId="2" refreshError="1">
        <row r="1">
          <cell r="B1" t="str">
            <v>C_REG</v>
          </cell>
          <cell r="C1" t="str">
            <v>N_REG</v>
          </cell>
          <cell r="D1" t="str">
            <v>KOD</v>
          </cell>
          <cell r="E1" t="str">
            <v>NAME_PRP</v>
          </cell>
          <cell r="F1" t="str">
            <v>NAR_CP</v>
          </cell>
          <cell r="G1" t="str">
            <v>UPL_CP</v>
          </cell>
          <cell r="H1" t="str">
            <v>NAR_CC</v>
          </cell>
          <cell r="I1" t="str">
            <v>UPL_CC</v>
          </cell>
          <cell r="J1" t="str">
            <v>UPLDIN</v>
          </cell>
          <cell r="K1" t="str">
            <v>BOR_CC</v>
          </cell>
          <cell r="L1" t="str">
            <v>BORDIN</v>
          </cell>
          <cell r="M1" t="str">
            <v>PER_CC</v>
          </cell>
          <cell r="N1" t="str">
            <v>PERDIN</v>
          </cell>
        </row>
        <row r="2">
          <cell r="B2">
            <v>1</v>
          </cell>
          <cell r="C2" t="str">
            <v>АВТОНОМНА РЕСПУБЛIКА КРИМ</v>
          </cell>
          <cell r="D2">
            <v>153117</v>
          </cell>
          <cell r="E2" t="str">
            <v>ДЕРЖАВНЕ АКЦIОНЕРНЕ ТОВАРИСТВО "ЧОРНОМОРНАФТОГАЗ"</v>
          </cell>
          <cell r="F2">
            <v>154334.85800000001</v>
          </cell>
          <cell r="G2">
            <v>154375.91899999999</v>
          </cell>
          <cell r="H2">
            <v>151650.32199999999</v>
          </cell>
          <cell r="I2">
            <v>171093.43900000001</v>
          </cell>
          <cell r="J2">
            <v>16717.520400000001</v>
          </cell>
          <cell r="K2">
            <v>0</v>
          </cell>
          <cell r="L2">
            <v>0</v>
          </cell>
          <cell r="M2">
            <v>20729.6486</v>
          </cell>
          <cell r="N2">
            <v>19405.8541</v>
          </cell>
        </row>
        <row r="3">
          <cell r="B3">
            <v>1</v>
          </cell>
          <cell r="C3" t="str">
            <v>АВТОНОМНА РЕСПУБЛIКА КРИМ</v>
          </cell>
          <cell r="D3">
            <v>131400</v>
          </cell>
          <cell r="E3" t="str">
            <v>ВIДКРИТЕ АКЦIОНЕРНЕ ТОВАРИСТВО "КРИМЕНЕРГО"</v>
          </cell>
          <cell r="F3">
            <v>28361.340100000001</v>
          </cell>
          <cell r="G3">
            <v>28461.521799999999</v>
          </cell>
          <cell r="H3">
            <v>52246.081100000003</v>
          </cell>
          <cell r="I3">
            <v>60905.783300000003</v>
          </cell>
          <cell r="J3">
            <v>32444.261500000001</v>
          </cell>
          <cell r="K3">
            <v>0</v>
          </cell>
          <cell r="L3">
            <v>0</v>
          </cell>
          <cell r="M3">
            <v>8651.3230299999996</v>
          </cell>
          <cell r="N3">
            <v>8517.8347300000005</v>
          </cell>
        </row>
        <row r="4">
          <cell r="B4">
            <v>1</v>
          </cell>
          <cell r="C4" t="str">
            <v>АВТОНОМНА РЕСПУБЛIКА КРИМ</v>
          </cell>
          <cell r="D4">
            <v>23666411</v>
          </cell>
          <cell r="E4" t="str">
            <v>КРЫМСКИЙ ФИЛИАЛ ЗАКРЫТОГО АКЦИОНЕРНОГО ОБЩЕСТВА "КИЕВСТАР ДЖ.ЭС.ЭМ."</v>
          </cell>
          <cell r="F4">
            <v>9807.7507299999997</v>
          </cell>
          <cell r="G4">
            <v>9815.57</v>
          </cell>
          <cell r="H4">
            <v>17637.831399999999</v>
          </cell>
          <cell r="I4">
            <v>17642.853999999999</v>
          </cell>
          <cell r="J4">
            <v>7827.2840200000001</v>
          </cell>
          <cell r="K4">
            <v>0</v>
          </cell>
          <cell r="L4">
            <v>0</v>
          </cell>
          <cell r="M4">
            <v>18.3735</v>
          </cell>
          <cell r="N4">
            <v>5.0226100000000002</v>
          </cell>
        </row>
        <row r="5">
          <cell r="B5">
            <v>1</v>
          </cell>
          <cell r="C5" t="str">
            <v>АВТОНОМНА РЕСПУБЛIКА КРИМ</v>
          </cell>
          <cell r="D5">
            <v>24492094</v>
          </cell>
          <cell r="E5" t="str">
            <v>КРИМСЬКЕ ТЕРИТОРIАЛЬНЕ УПРАВЛIННЯ-ВIДОКРЕМЛЕНИЙ ПIДРОЗДIЛ ЗАКРИТОГО АКЦIОНЕРНОГО ТОВАРИСТВА "УКРАЇНСЬКИЙ МОБIЛЬНИЙ ЗВ'ЯЗОК"</v>
          </cell>
          <cell r="F5">
            <v>13091.415000000001</v>
          </cell>
          <cell r="G5">
            <v>13091.415000000001</v>
          </cell>
          <cell r="H5">
            <v>15936.12</v>
          </cell>
          <cell r="I5">
            <v>15936.12</v>
          </cell>
          <cell r="J5">
            <v>2844.7049999999999</v>
          </cell>
          <cell r="K5">
            <v>0</v>
          </cell>
          <cell r="L5">
            <v>0</v>
          </cell>
          <cell r="M5">
            <v>7.7160000000000006E-2</v>
          </cell>
          <cell r="N5">
            <v>0</v>
          </cell>
        </row>
        <row r="6">
          <cell r="B6">
            <v>1</v>
          </cell>
          <cell r="C6" t="str">
            <v>АВТОНОМНА РЕСПУБЛIКА КРИМ</v>
          </cell>
          <cell r="D6">
            <v>30909683</v>
          </cell>
          <cell r="E6" t="str">
            <v>ДЕРЖАВНЕ ПIДПРИЄМСТВО "КРИМСЬКI ГЕНЕРУЮЧI СИСТЕМИ"</v>
          </cell>
          <cell r="F6">
            <v>1100.2090000000001</v>
          </cell>
          <cell r="G6">
            <v>1916.79358</v>
          </cell>
          <cell r="H6">
            <v>23163.702000000001</v>
          </cell>
          <cell r="I6">
            <v>14662.962299999999</v>
          </cell>
          <cell r="J6">
            <v>12746.1687</v>
          </cell>
          <cell r="K6">
            <v>10797.8</v>
          </cell>
          <cell r="L6">
            <v>10347.0494</v>
          </cell>
          <cell r="M6">
            <v>1943.3015</v>
          </cell>
          <cell r="N6">
            <v>1889.30142</v>
          </cell>
        </row>
        <row r="7">
          <cell r="B7">
            <v>1</v>
          </cell>
          <cell r="C7" t="str">
            <v>АВТОНОМНА РЕСПУБЛIКА КРИМ</v>
          </cell>
          <cell r="D7">
            <v>24492108</v>
          </cell>
          <cell r="E7" t="str">
            <v>СIМФЕРОПОЛЬСЬКА ФIЛIЯ ЗАКРИТОГО АКЦIОНЕРНОГО ТОВАРИСТВА "УКРАЇНСЬКИЙ МОБIЛЬНИЙ ЗВ'ЯЗОК"</v>
          </cell>
          <cell r="F7">
            <v>10453.815000000001</v>
          </cell>
          <cell r="G7">
            <v>10453.815000000001</v>
          </cell>
          <cell r="H7">
            <v>13435.499</v>
          </cell>
          <cell r="I7">
            <v>13435.499</v>
          </cell>
          <cell r="J7">
            <v>2981.6840000000002</v>
          </cell>
          <cell r="K7">
            <v>0</v>
          </cell>
          <cell r="L7">
            <v>0</v>
          </cell>
          <cell r="M7">
            <v>6.2829999999999997E-2</v>
          </cell>
          <cell r="N7">
            <v>0</v>
          </cell>
        </row>
        <row r="8">
          <cell r="B8">
            <v>1</v>
          </cell>
          <cell r="C8" t="str">
            <v>АВТОНОМНА РЕСПУБЛIКА КРИМ</v>
          </cell>
          <cell r="D8">
            <v>3348117</v>
          </cell>
          <cell r="E8" t="str">
            <v>ВIДКРИТЕ АКЦIОНЕРНЕ ТОВАРИСТВО ПО ГАЗОПОСТАЧАННЮ ТА ГАЗИФIКАЦIЇ "КРИМГАЗ"</v>
          </cell>
          <cell r="F8">
            <v>10759.071900000001</v>
          </cell>
          <cell r="G8">
            <v>10752.486500000001</v>
          </cell>
          <cell r="H8">
            <v>10717.3416</v>
          </cell>
          <cell r="I8">
            <v>12509.945100000001</v>
          </cell>
          <cell r="J8">
            <v>1757.4586300000001</v>
          </cell>
          <cell r="K8">
            <v>0</v>
          </cell>
          <cell r="L8">
            <v>0</v>
          </cell>
          <cell r="M8">
            <v>1794.33809</v>
          </cell>
          <cell r="N8">
            <v>1792.1833999999999</v>
          </cell>
        </row>
        <row r="9">
          <cell r="B9">
            <v>1</v>
          </cell>
          <cell r="C9" t="str">
            <v>АВТОНОМНА РЕСПУБЛIКА КРИМ</v>
          </cell>
          <cell r="D9">
            <v>30800313</v>
          </cell>
          <cell r="E9" t="str">
            <v>ЗАКРИТЕ АКЦIОНЕРНЕ ТОВАРИСТВО "БАХЧИСАРАЙСЬКИЙ КОМБIНАТ "БУДIНДУСТРIЯ"</v>
          </cell>
          <cell r="F9">
            <v>9219.3560600000001</v>
          </cell>
          <cell r="G9">
            <v>9172.4762699999992</v>
          </cell>
          <cell r="H9">
            <v>12037.6031</v>
          </cell>
          <cell r="I9">
            <v>12347.6353</v>
          </cell>
          <cell r="J9">
            <v>3175.1589899999999</v>
          </cell>
          <cell r="K9">
            <v>0</v>
          </cell>
          <cell r="L9">
            <v>0</v>
          </cell>
          <cell r="M9">
            <v>531.82764999999995</v>
          </cell>
          <cell r="N9">
            <v>310.02665000000002</v>
          </cell>
        </row>
        <row r="10">
          <cell r="B10">
            <v>1</v>
          </cell>
          <cell r="C10" t="str">
            <v>АВТОНОМНА РЕСПУБЛIКА КРИМ</v>
          </cell>
          <cell r="D10">
            <v>32417960</v>
          </cell>
          <cell r="E10" t="str">
            <v>ТОВАРИСТВО З ОБМЕЖЕНОЮ ВIДПОВIДАЛЬНIСТЮ "КРИМТЕПЛОЕЛЕКТРОЦЕНТРАЛЬ"</v>
          </cell>
          <cell r="F10">
            <v>8417.9180300000007</v>
          </cell>
          <cell r="G10">
            <v>8424.8153999999995</v>
          </cell>
          <cell r="H10">
            <v>10659.8033</v>
          </cell>
          <cell r="I10">
            <v>11009.2762</v>
          </cell>
          <cell r="J10">
            <v>2584.4607999999998</v>
          </cell>
          <cell r="K10">
            <v>0</v>
          </cell>
          <cell r="L10">
            <v>0</v>
          </cell>
          <cell r="M10">
            <v>363.22136</v>
          </cell>
          <cell r="N10">
            <v>349.47289000000001</v>
          </cell>
        </row>
        <row r="11">
          <cell r="B11">
            <v>1</v>
          </cell>
          <cell r="C11" t="str">
            <v>АВТОНОМНА РЕСПУБЛIКА КРИМ</v>
          </cell>
          <cell r="D11">
            <v>20671506</v>
          </cell>
          <cell r="E11" t="str">
            <v>СИМФЕРОПОЛЬСКОЕ ПРОИЗВОДСТВЕННОЕ ПРЕДПРИЯТИЕ ВОДОПРОВОДНО-КАНАЛИЗАЦИОННОГО ХОЗЯЙСТВА</v>
          </cell>
          <cell r="F11">
            <v>5911.5985199999996</v>
          </cell>
          <cell r="G11">
            <v>6010.4480700000004</v>
          </cell>
          <cell r="H11">
            <v>7101.47631</v>
          </cell>
          <cell r="I11">
            <v>9306.3662299999996</v>
          </cell>
          <cell r="J11">
            <v>3295.9181600000002</v>
          </cell>
          <cell r="K11">
            <v>0</v>
          </cell>
          <cell r="L11">
            <v>-1362.1170999999999</v>
          </cell>
          <cell r="M11">
            <v>724.97740999999996</v>
          </cell>
          <cell r="N11">
            <v>724.97208999999998</v>
          </cell>
        </row>
        <row r="12">
          <cell r="B12">
            <v>1</v>
          </cell>
          <cell r="C12" t="str">
            <v>АВТОНОМНА РЕСПУБЛIКА КРИМ</v>
          </cell>
          <cell r="D12">
            <v>2573711</v>
          </cell>
          <cell r="E12" t="str">
            <v>ВIДКРИТЕ АКЦIОНЕРНЕ ТОВАРИСТВО "ГОТЕЛЬНИЙ КОМПЛЕКС "ЯЛТА-IНТУРИСТ"</v>
          </cell>
          <cell r="F12">
            <v>6430.1369599999998</v>
          </cell>
          <cell r="G12">
            <v>6411.5926300000001</v>
          </cell>
          <cell r="H12">
            <v>8780.1357399999997</v>
          </cell>
          <cell r="I12">
            <v>9020.9602699999996</v>
          </cell>
          <cell r="J12">
            <v>2609.3676399999999</v>
          </cell>
          <cell r="K12">
            <v>0</v>
          </cell>
          <cell r="L12">
            <v>0</v>
          </cell>
          <cell r="M12">
            <v>260.70150999999998</v>
          </cell>
          <cell r="N12">
            <v>238.84021000000001</v>
          </cell>
        </row>
        <row r="13">
          <cell r="B13">
            <v>1</v>
          </cell>
          <cell r="C13" t="str">
            <v>АВТОНОМНА РЕСПУБЛIКА КРИМ</v>
          </cell>
          <cell r="D13">
            <v>31382382</v>
          </cell>
          <cell r="E13" t="str">
            <v>ЗАКРЫТОЕ АКЦИОНЕРНОЕ ОБЩЕСТВО ЗАВОД МАРОЧНЫХ ВИН И КОНЬЯКОВ КОКТЕБЕЛЬ</v>
          </cell>
          <cell r="F13">
            <v>1158.5116399999999</v>
          </cell>
          <cell r="G13">
            <v>1195.0822800000001</v>
          </cell>
          <cell r="H13">
            <v>7727.9204499999996</v>
          </cell>
          <cell r="I13">
            <v>8344.3076700000001</v>
          </cell>
          <cell r="J13">
            <v>7149.2253899999996</v>
          </cell>
          <cell r="K13">
            <v>0</v>
          </cell>
          <cell r="L13">
            <v>0</v>
          </cell>
          <cell r="M13">
            <v>488.50263000000001</v>
          </cell>
          <cell r="N13">
            <v>-56.921750000000003</v>
          </cell>
        </row>
        <row r="14">
          <cell r="B14">
            <v>1</v>
          </cell>
          <cell r="C14" t="str">
            <v>АВТОНОМНА РЕСПУБЛIКА КРИМ</v>
          </cell>
          <cell r="D14">
            <v>3358593</v>
          </cell>
          <cell r="E14" t="str">
            <v>ОРЕНДНЕ ПIДПРИЄМСТВО "КРИМТЕПЛОКОМУНЕНЕРГО"</v>
          </cell>
          <cell r="F14">
            <v>5227.9650899999997</v>
          </cell>
          <cell r="G14">
            <v>5075.1186200000002</v>
          </cell>
          <cell r="H14">
            <v>6822.7331700000004</v>
          </cell>
          <cell r="I14">
            <v>7337.5526300000001</v>
          </cell>
          <cell r="J14">
            <v>2262.4340099999999</v>
          </cell>
          <cell r="K14">
            <v>0</v>
          </cell>
          <cell r="L14">
            <v>0</v>
          </cell>
          <cell r="M14">
            <v>516.10771999999997</v>
          </cell>
          <cell r="N14">
            <v>514.81946000000005</v>
          </cell>
        </row>
        <row r="15">
          <cell r="B15">
            <v>1</v>
          </cell>
          <cell r="C15" t="str">
            <v>АВТОНОМНА РЕСПУБЛIКА КРИМ</v>
          </cell>
          <cell r="D15">
            <v>411890</v>
          </cell>
          <cell r="E15" t="str">
            <v>НАЦIОНАЛЬНЕ ВИРОБНИЧО-АГРАРНЕ ОБ'ЄДНАННЯ "МАСАНДРА"</v>
          </cell>
          <cell r="F15">
            <v>3548.1280000000002</v>
          </cell>
          <cell r="G15">
            <v>6413.0967099999998</v>
          </cell>
          <cell r="H15">
            <v>6673.3638199999996</v>
          </cell>
          <cell r="I15">
            <v>7201.2168799999999</v>
          </cell>
          <cell r="J15">
            <v>788.12017000000003</v>
          </cell>
          <cell r="K15">
            <v>0</v>
          </cell>
          <cell r="L15">
            <v>0</v>
          </cell>
          <cell r="M15">
            <v>2951.0987500000001</v>
          </cell>
          <cell r="N15">
            <v>27.850370000000002</v>
          </cell>
        </row>
        <row r="16">
          <cell r="B16">
            <v>1</v>
          </cell>
          <cell r="C16" t="str">
            <v>АВТОНОМНА РЕСПУБЛIКА КРИМ</v>
          </cell>
          <cell r="D16">
            <v>8596943</v>
          </cell>
          <cell r="E16" t="str">
            <v>УПРАВЛЕНИЕ ГОСУДАРСТВЕННОЙ СЛУЖБЫ ОХРАНЫ ПРИ ГЛАВНОМ УПРАВЛЕНИИ МИНИСТЕРСТВА ВНУТРЕННИХ ДЕЛ УКРАИНЫ В КРЫМУ</v>
          </cell>
          <cell r="F16">
            <v>6225.3559100000002</v>
          </cell>
          <cell r="G16">
            <v>6225.3264799999997</v>
          </cell>
          <cell r="H16">
            <v>6577.3310300000003</v>
          </cell>
          <cell r="I16">
            <v>7093.1960300000001</v>
          </cell>
          <cell r="J16">
            <v>867.86955</v>
          </cell>
          <cell r="K16">
            <v>0</v>
          </cell>
          <cell r="L16">
            <v>0</v>
          </cell>
          <cell r="M16">
            <v>515.86500000000001</v>
          </cell>
          <cell r="N16">
            <v>515.86500000000001</v>
          </cell>
        </row>
        <row r="17">
          <cell r="B17">
            <v>1</v>
          </cell>
          <cell r="C17" t="str">
            <v>АВТОНОМНА РЕСПУБЛIКА КРИМ</v>
          </cell>
          <cell r="D17">
            <v>1125554</v>
          </cell>
          <cell r="E17" t="str">
            <v>ГОСУДАРСТВЕННОЕ ПРЕДПРИЯТИЕ "КЕРЧЕНСКИЙ МОРСКОЙ ТОРГОВЫЙ ПОРТ"</v>
          </cell>
          <cell r="F17">
            <v>8981.2832400000007</v>
          </cell>
          <cell r="G17">
            <v>6367.7969800000001</v>
          </cell>
          <cell r="H17">
            <v>6147.0074800000002</v>
          </cell>
          <cell r="I17">
            <v>6860.0905700000003</v>
          </cell>
          <cell r="J17">
            <v>492.29358999999999</v>
          </cell>
          <cell r="K17">
            <v>0</v>
          </cell>
          <cell r="L17">
            <v>0</v>
          </cell>
          <cell r="M17">
            <v>849.84627</v>
          </cell>
          <cell r="N17">
            <v>711.45799999999997</v>
          </cell>
        </row>
        <row r="18">
          <cell r="B18">
            <v>1</v>
          </cell>
          <cell r="C18" t="str">
            <v>АВТОНОМНА РЕСПУБЛIКА КРИМ</v>
          </cell>
          <cell r="D18">
            <v>1383865</v>
          </cell>
          <cell r="E18" t="str">
            <v>ВIДКРИТЕ АКЦIОНЕРНЕ ТОВАРИСТВО "БУДIВЕЛЬНЕ УПРАВЛIННЯ №813"</v>
          </cell>
          <cell r="F18">
            <v>1601.56861</v>
          </cell>
          <cell r="G18">
            <v>1600.87375</v>
          </cell>
          <cell r="H18">
            <v>6102.4540800000004</v>
          </cell>
          <cell r="I18">
            <v>6361.9971100000002</v>
          </cell>
          <cell r="J18">
            <v>4761.1233599999996</v>
          </cell>
          <cell r="K18">
            <v>0</v>
          </cell>
          <cell r="L18">
            <v>0</v>
          </cell>
          <cell r="M18">
            <v>268.98959000000002</v>
          </cell>
          <cell r="N18">
            <v>259.54302999999999</v>
          </cell>
        </row>
        <row r="19">
          <cell r="B19">
            <v>1</v>
          </cell>
          <cell r="C19" t="str">
            <v>АВТОНОМНА РЕСПУБЛIКА КРИМ</v>
          </cell>
          <cell r="D19">
            <v>31829422</v>
          </cell>
          <cell r="E19" t="str">
            <v>ДОЧЕРНЕЕ ПРЕДПРИЯТИЕ "КРЫМАВТОДОР" ОТКРЫТОГО АКЦИОНЕРНОГО ОБЩЕСТВА "ГОСУДАРСТВЕННАЯ АКЦИОНЕРНАЯ КОМПАНИЯ "АВТОМОБИЛЬНЫЕ ДОРОГИ УКРАИНЫ"</v>
          </cell>
          <cell r="F19">
            <v>4514.7822299999998</v>
          </cell>
          <cell r="G19">
            <v>4498.3381499999996</v>
          </cell>
          <cell r="H19">
            <v>5254.1109999999999</v>
          </cell>
          <cell r="I19">
            <v>6261.3040000000001</v>
          </cell>
          <cell r="J19">
            <v>1762.96585</v>
          </cell>
          <cell r="K19">
            <v>0</v>
          </cell>
          <cell r="L19">
            <v>0</v>
          </cell>
          <cell r="M19">
            <v>1026.2621099999999</v>
          </cell>
          <cell r="N19">
            <v>1007.193</v>
          </cell>
        </row>
        <row r="20">
          <cell r="B20">
            <v>1</v>
          </cell>
          <cell r="C20" t="str">
            <v>АВТОНОМНА РЕСПУБЛIКА КРИМ</v>
          </cell>
          <cell r="D20">
            <v>32085677</v>
          </cell>
          <cell r="E20" t="str">
            <v>ТОВАРИСТВО З ОБМЕЖЕНОЮ ВIДПОВIДАЛЬНIСТЮ "АТАН-КРИМ"</v>
          </cell>
          <cell r="F20">
            <v>2919.9515900000001</v>
          </cell>
          <cell r="G20">
            <v>2920.3118399999998</v>
          </cell>
          <cell r="H20">
            <v>5396.1802799999996</v>
          </cell>
          <cell r="I20">
            <v>5635.6284900000001</v>
          </cell>
          <cell r="J20">
            <v>2715.3166500000002</v>
          </cell>
          <cell r="K20">
            <v>0</v>
          </cell>
          <cell r="L20">
            <v>0</v>
          </cell>
          <cell r="M20">
            <v>241.88042999999999</v>
          </cell>
          <cell r="N20">
            <v>239.41827000000001</v>
          </cell>
        </row>
        <row r="21">
          <cell r="B21">
            <v>1</v>
          </cell>
          <cell r="C21" t="str">
            <v>АВТОНОМНА РЕСПУБЛIКА КРИМ</v>
          </cell>
          <cell r="D21">
            <v>3348005</v>
          </cell>
          <cell r="E21" t="str">
            <v>ВИРОБНИЧЕ ПIДПРИЄМСТВО ВОДОПРОВIДНО-КАНАЛIЗАЦIЙНОГО ГОСПОДАРСТВА ПIВДЕННОГО БЕРЕГА КРИМУ</v>
          </cell>
          <cell r="F21">
            <v>4080.36393</v>
          </cell>
          <cell r="G21">
            <v>4080.5121199999999</v>
          </cell>
          <cell r="H21">
            <v>5142.70363</v>
          </cell>
          <cell r="I21">
            <v>5537.70543</v>
          </cell>
          <cell r="J21">
            <v>1457.1933100000001</v>
          </cell>
          <cell r="K21">
            <v>0</v>
          </cell>
          <cell r="L21">
            <v>0</v>
          </cell>
          <cell r="M21">
            <v>395.15535</v>
          </cell>
          <cell r="N21">
            <v>395.14807000000002</v>
          </cell>
        </row>
        <row r="22">
          <cell r="B22">
            <v>2</v>
          </cell>
          <cell r="C22" t="str">
            <v>ВIННИЦЬКА ОБЛАСТЬ</v>
          </cell>
          <cell r="D22">
            <v>30805594</v>
          </cell>
          <cell r="E22" t="str">
            <v>ДОЧIРНЄ ПIДПРИЄМСТВО "УКРАЇНСЬКА ГОРIЛЧАНА КОМПАНIЯ "NEMIROFF"</v>
          </cell>
          <cell r="F22">
            <v>258634.97899999999</v>
          </cell>
          <cell r="G22">
            <v>250823.97500000001</v>
          </cell>
          <cell r="H22">
            <v>242905.99299999999</v>
          </cell>
          <cell r="I22">
            <v>280451.81599999999</v>
          </cell>
          <cell r="J22">
            <v>29627.8406</v>
          </cell>
          <cell r="K22">
            <v>0</v>
          </cell>
          <cell r="L22">
            <v>0</v>
          </cell>
          <cell r="M22">
            <v>47726.849600000001</v>
          </cell>
          <cell r="N22">
            <v>37037.667300000001</v>
          </cell>
        </row>
        <row r="23">
          <cell r="B23">
            <v>2</v>
          </cell>
          <cell r="C23" t="str">
            <v>ВIННИЦЬКА ОБЛАСТЬ</v>
          </cell>
          <cell r="D23">
            <v>130694</v>
          </cell>
          <cell r="E23" t="str">
            <v>ВIДКРИТЕ АКЦIОНЕРНЕ ТОВАРИСТВО "АКЦIОНЕРНА КОМПАНIЯ "ВIННИЦЯОБЛЕНЕРГО"</v>
          </cell>
          <cell r="F23">
            <v>14769.700699999999</v>
          </cell>
          <cell r="G23">
            <v>14881.362499999999</v>
          </cell>
          <cell r="H23">
            <v>27904.2287</v>
          </cell>
          <cell r="I23">
            <v>28071.9</v>
          </cell>
          <cell r="J23">
            <v>13190.5375</v>
          </cell>
          <cell r="K23">
            <v>0</v>
          </cell>
          <cell r="L23">
            <v>0</v>
          </cell>
          <cell r="M23">
            <v>2.30728</v>
          </cell>
          <cell r="N23">
            <v>-1.0622</v>
          </cell>
        </row>
        <row r="24">
          <cell r="B24">
            <v>2</v>
          </cell>
          <cell r="C24" t="str">
            <v>ВIННИЦЬКА ОБЛАСТЬ</v>
          </cell>
          <cell r="D24">
            <v>5470928</v>
          </cell>
          <cell r="E24" t="str">
            <v>ЛАДИЖИНСЬКА ТЕПЛОВА ЕЛЕКТРИЧНА СТАНЦIЯ</v>
          </cell>
          <cell r="F24">
            <v>5039.8991900000001</v>
          </cell>
          <cell r="G24">
            <v>5933.0256799999997</v>
          </cell>
          <cell r="H24">
            <v>16411.334599999998</v>
          </cell>
          <cell r="I24">
            <v>19980.4611</v>
          </cell>
          <cell r="J24">
            <v>14047.4354</v>
          </cell>
          <cell r="K24">
            <v>0</v>
          </cell>
          <cell r="L24">
            <v>-4034.1678999999999</v>
          </cell>
          <cell r="M24">
            <v>130.14422999999999</v>
          </cell>
          <cell r="N24">
            <v>-186.74964</v>
          </cell>
        </row>
        <row r="25">
          <cell r="B25">
            <v>2</v>
          </cell>
          <cell r="C25" t="str">
            <v>ВIННИЦЬКА ОБЛАСТЬ</v>
          </cell>
          <cell r="D25">
            <v>5459134</v>
          </cell>
          <cell r="E25" t="str">
            <v>ДЕРЖАВНЕ ПIДПРИЄМСТВО НЕМИРIВСЬКИЙ СПИРТОВИЙ ЗАВОД</v>
          </cell>
          <cell r="F25">
            <v>8774.5196400000004</v>
          </cell>
          <cell r="G25">
            <v>9130.5228499999994</v>
          </cell>
          <cell r="H25">
            <v>11387.8439</v>
          </cell>
          <cell r="I25">
            <v>11637.6098</v>
          </cell>
          <cell r="J25">
            <v>2507.0869400000001</v>
          </cell>
          <cell r="K25">
            <v>0</v>
          </cell>
          <cell r="L25">
            <v>0</v>
          </cell>
          <cell r="M25">
            <v>38.528820000000003</v>
          </cell>
          <cell r="N25">
            <v>-2.28695</v>
          </cell>
        </row>
        <row r="26">
          <cell r="B26">
            <v>2</v>
          </cell>
          <cell r="C26" t="str">
            <v>ВIННИЦЬКА ОБЛАСТЬ</v>
          </cell>
          <cell r="D26">
            <v>3338649</v>
          </cell>
          <cell r="E26" t="str">
            <v>ВIДКРИТЕ АКЦIОНЕРНЕ ТОВАРИСТВО ПО ГАЗОПОСТАЧАННЮ ТА ГАЗИФIКАЦIЇ "ВIННИЦЯГАЗ"</v>
          </cell>
          <cell r="F26">
            <v>8674.1185999999998</v>
          </cell>
          <cell r="G26">
            <v>8678.1565399999999</v>
          </cell>
          <cell r="H26">
            <v>8822.0476099999996</v>
          </cell>
          <cell r="I26">
            <v>8940.8794500000004</v>
          </cell>
          <cell r="J26">
            <v>262.72291000000001</v>
          </cell>
          <cell r="K26">
            <v>0</v>
          </cell>
          <cell r="L26">
            <v>0</v>
          </cell>
          <cell r="M26">
            <v>275.87741999999997</v>
          </cell>
          <cell r="N26">
            <v>90.769630000000006</v>
          </cell>
        </row>
        <row r="27">
          <cell r="B27">
            <v>2</v>
          </cell>
          <cell r="C27" t="str">
            <v>ВIННИЦЬКА ОБЛАСТЬ</v>
          </cell>
          <cell r="D27">
            <v>31255289</v>
          </cell>
          <cell r="E27" t="str">
            <v>ЗАКРИТЕ АКЦIОНЕРНЕ ТОВАРИСТВО "ВIННИЦЬКИЙ ЛIКЕРО-ГОРIЛЧАНИЙ ЗАВОД"</v>
          </cell>
          <cell r="F27">
            <v>3274.5101800000002</v>
          </cell>
          <cell r="G27">
            <v>3436.67886</v>
          </cell>
          <cell r="H27">
            <v>7418.3969999999999</v>
          </cell>
          <cell r="I27">
            <v>8932.67533</v>
          </cell>
          <cell r="J27">
            <v>5495.99647</v>
          </cell>
          <cell r="K27">
            <v>0</v>
          </cell>
          <cell r="L27">
            <v>0</v>
          </cell>
          <cell r="M27">
            <v>1852.7275299999999</v>
          </cell>
          <cell r="N27">
            <v>1258.6565900000001</v>
          </cell>
        </row>
        <row r="28">
          <cell r="B28">
            <v>2</v>
          </cell>
          <cell r="C28" t="str">
            <v>ВIННИЦЬКА ОБЛАСТЬ</v>
          </cell>
          <cell r="D28">
            <v>5513371</v>
          </cell>
          <cell r="E28" t="str">
            <v>ЗАКРИТЕ АКЦIОНЕРНЕ ТОВАРИСТВО "БЕРШАДСЬКИЙ ПИВОКОМБIНАТ"</v>
          </cell>
          <cell r="F28">
            <v>5593.1178499999996</v>
          </cell>
          <cell r="G28">
            <v>6013.5657099999999</v>
          </cell>
          <cell r="H28">
            <v>6935.3707000000004</v>
          </cell>
          <cell r="I28">
            <v>8606.0427799999998</v>
          </cell>
          <cell r="J28">
            <v>2592.4770699999999</v>
          </cell>
          <cell r="K28">
            <v>0</v>
          </cell>
          <cell r="L28">
            <v>0</v>
          </cell>
          <cell r="M28">
            <v>1719.8046099999999</v>
          </cell>
          <cell r="N28">
            <v>1420.3044600000001</v>
          </cell>
        </row>
        <row r="29">
          <cell r="B29">
            <v>2</v>
          </cell>
          <cell r="C29" t="str">
            <v>ВIННИЦЬКА ОБЛАСТЬ</v>
          </cell>
          <cell r="D29">
            <v>32054743</v>
          </cell>
          <cell r="E29" t="str">
            <v>ДОЧIРНЄ ПIДПРИЄМСТВО "ВIННИЦЬКИЙ ОБЛАВТОДОР" ВIДКРИТОГО АКЦIОНЕРНОГО ТОВАРИСТВА"ДЕРЖАВНА АКЦIОНЕРНА КОМПАНIЯ"АВТОМОБIЛЬНI ДОРОГИ УКРАЇНИ"</v>
          </cell>
          <cell r="F29">
            <v>5160.1282099999999</v>
          </cell>
          <cell r="G29">
            <v>5139.9302100000004</v>
          </cell>
          <cell r="H29">
            <v>8285.1556</v>
          </cell>
          <cell r="I29">
            <v>8355.6510999999991</v>
          </cell>
          <cell r="J29">
            <v>3215.7208900000001</v>
          </cell>
          <cell r="K29">
            <v>0</v>
          </cell>
          <cell r="L29">
            <v>0</v>
          </cell>
          <cell r="M29">
            <v>59.845869999999998</v>
          </cell>
          <cell r="N29">
            <v>55.216430000000003</v>
          </cell>
        </row>
        <row r="30">
          <cell r="B30">
            <v>2</v>
          </cell>
          <cell r="C30" t="str">
            <v>ВIННИЦЬКА ОБЛАСТЬ</v>
          </cell>
          <cell r="D30">
            <v>282435</v>
          </cell>
          <cell r="E30" t="str">
            <v>ВIДКРИТЕ АКЦIОНЕРНЕ ТОВАРИСТВО "ГНIВАНСЬКИЙ ЗАВОД СПЕЦЗАЛIЗОБЕТОНУ"</v>
          </cell>
          <cell r="F30">
            <v>5889.9936699999998</v>
          </cell>
          <cell r="G30">
            <v>6844.80296</v>
          </cell>
          <cell r="H30">
            <v>6716.6988199999996</v>
          </cell>
          <cell r="I30">
            <v>6824.4013199999999</v>
          </cell>
          <cell r="J30">
            <v>-20.40164</v>
          </cell>
          <cell r="K30">
            <v>0</v>
          </cell>
          <cell r="L30">
            <v>0</v>
          </cell>
          <cell r="M30">
            <v>33.110790000000001</v>
          </cell>
          <cell r="N30">
            <v>33.033720000000002</v>
          </cell>
        </row>
        <row r="31">
          <cell r="B31">
            <v>2</v>
          </cell>
          <cell r="C31" t="str">
            <v>ВIННИЦЬКА ОБЛАСТЬ</v>
          </cell>
          <cell r="D31">
            <v>13318821</v>
          </cell>
          <cell r="E31" t="str">
            <v>- НАУКОВО-ВИРОБНИЧЕ ПIДПРИЄМСТВО "ГАММА"</v>
          </cell>
          <cell r="F31">
            <v>4434.5764499999996</v>
          </cell>
          <cell r="G31">
            <v>4711.4871899999998</v>
          </cell>
          <cell r="H31">
            <v>6366.2776999999996</v>
          </cell>
          <cell r="I31">
            <v>6660.87428</v>
          </cell>
          <cell r="J31">
            <v>1949.3870899999999</v>
          </cell>
          <cell r="K31">
            <v>0</v>
          </cell>
          <cell r="L31">
            <v>0</v>
          </cell>
          <cell r="M31">
            <v>17.559460000000001</v>
          </cell>
          <cell r="N31">
            <v>-13.1387</v>
          </cell>
        </row>
        <row r="32">
          <cell r="B32">
            <v>2</v>
          </cell>
          <cell r="C32" t="str">
            <v>ВIННИЦЬКА ОБЛАСТЬ</v>
          </cell>
          <cell r="D32">
            <v>1057491</v>
          </cell>
          <cell r="E32" t="str">
            <v>ДЕРЖАВНЕ ПIДПРИЄМСТВО "ВIННИЦЯТРАНСПРИЛАД"</v>
          </cell>
          <cell r="F32">
            <v>5223.7796600000001</v>
          </cell>
          <cell r="G32">
            <v>5223.6567599999998</v>
          </cell>
          <cell r="H32">
            <v>6120.50324</v>
          </cell>
          <cell r="I32">
            <v>6412.4857599999996</v>
          </cell>
          <cell r="J32">
            <v>1188.829</v>
          </cell>
          <cell r="K32">
            <v>0</v>
          </cell>
          <cell r="L32">
            <v>0</v>
          </cell>
          <cell r="M32">
            <v>295.98029000000002</v>
          </cell>
          <cell r="N32">
            <v>291.98252000000002</v>
          </cell>
        </row>
        <row r="33">
          <cell r="B33">
            <v>2</v>
          </cell>
          <cell r="C33" t="str">
            <v>ВIННИЦЬКА ОБЛАСТЬ</v>
          </cell>
          <cell r="D33">
            <v>3338633</v>
          </cell>
          <cell r="E33" t="str">
            <v>ВIННИЦЬКЕ ОБЛАСНЕ КОМУНАЛЬНЕ ПIДПРИЄМСТВО ТЕПЛОВИХ МЕРЕЖ "ВIННИЦЯТЕПЛОКОМУНЕНЕРГО"</v>
          </cell>
          <cell r="F33">
            <v>1456.95877</v>
          </cell>
          <cell r="G33">
            <v>4998.9466000000002</v>
          </cell>
          <cell r="H33">
            <v>3935.2608700000001</v>
          </cell>
          <cell r="I33">
            <v>6206.9026199999998</v>
          </cell>
          <cell r="J33">
            <v>1207.9560200000001</v>
          </cell>
          <cell r="K33">
            <v>188.06229999999999</v>
          </cell>
          <cell r="L33">
            <v>-1718.2211</v>
          </cell>
          <cell r="M33">
            <v>0.84048</v>
          </cell>
          <cell r="N33">
            <v>-0.02</v>
          </cell>
        </row>
        <row r="34">
          <cell r="B34">
            <v>2</v>
          </cell>
          <cell r="C34" t="str">
            <v>ВIННИЦЬКА ОБЛАСТЬ</v>
          </cell>
          <cell r="D34">
            <v>21725012</v>
          </cell>
          <cell r="E34" t="str">
            <v>ПIВДЕННО-ЗАХIДНА ЕЛЕКТРОЕНЕРГЕТИЧНА СИСТЕМА ДЕРЖАВНОГО ПIДПРИЄМСТВА "НАЦIОНАЛЬНА ЕНЕРГЕТИЧНА КОМПАНIЯ "УКРЕНЕРГО"</v>
          </cell>
          <cell r="F34">
            <v>3448.6104</v>
          </cell>
          <cell r="G34">
            <v>3448.6054300000001</v>
          </cell>
          <cell r="H34">
            <v>6172.0212300000003</v>
          </cell>
          <cell r="I34">
            <v>6172.0511999999999</v>
          </cell>
          <cell r="J34">
            <v>2723.4457699999998</v>
          </cell>
          <cell r="K34">
            <v>0</v>
          </cell>
          <cell r="L34">
            <v>0</v>
          </cell>
          <cell r="M34">
            <v>5.0950000000000002E-2</v>
          </cell>
          <cell r="N34">
            <v>2.997E-2</v>
          </cell>
        </row>
        <row r="35">
          <cell r="B35">
            <v>2</v>
          </cell>
          <cell r="C35" t="str">
            <v>ВIННИЦЬКА ОБЛАСТЬ</v>
          </cell>
          <cell r="D35">
            <v>1057545</v>
          </cell>
          <cell r="E35" t="str">
            <v>ТОВАРИСТВО З ОБМЕЖЕНОЮ ВIДПОВIДАЛЬНIСТЮ ЖМЕРИНСЬКЕ ПIДПРИЄМСТВО "ЕКСПРЕС"</v>
          </cell>
          <cell r="F35">
            <v>7984.1029799999997</v>
          </cell>
          <cell r="G35">
            <v>7989.95424</v>
          </cell>
          <cell r="H35">
            <v>6050.6959399999996</v>
          </cell>
          <cell r="I35">
            <v>6166.5116900000003</v>
          </cell>
          <cell r="J35">
            <v>-1823.4426000000001</v>
          </cell>
          <cell r="K35">
            <v>0</v>
          </cell>
          <cell r="L35">
            <v>0</v>
          </cell>
          <cell r="M35">
            <v>108.73569000000001</v>
          </cell>
          <cell r="N35">
            <v>105.75587</v>
          </cell>
        </row>
        <row r="36">
          <cell r="B36">
            <v>2</v>
          </cell>
          <cell r="C36" t="str">
            <v>ВIННИЦЬКА ОБЛАСТЬ</v>
          </cell>
          <cell r="D36">
            <v>13307734</v>
          </cell>
          <cell r="E36" t="str">
            <v>ПРИВАТНЕ ПIДПРИЄМСТВО "ПРИВАТНЕ МАЛЕ ПIДПРИЄМСТВО ВИРОБНИЧА ФIРМА "ПАНДА"</v>
          </cell>
          <cell r="F36">
            <v>5441.76901</v>
          </cell>
          <cell r="G36">
            <v>5425.1359599999996</v>
          </cell>
          <cell r="H36">
            <v>6071.4087099999997</v>
          </cell>
          <cell r="I36">
            <v>6094.7245000000003</v>
          </cell>
          <cell r="J36">
            <v>669.58853999999997</v>
          </cell>
          <cell r="K36">
            <v>0</v>
          </cell>
          <cell r="L36">
            <v>0</v>
          </cell>
          <cell r="M36">
            <v>2.1655700000000002</v>
          </cell>
          <cell r="N36">
            <v>-4.0749599999999999</v>
          </cell>
        </row>
        <row r="37">
          <cell r="B37">
            <v>2</v>
          </cell>
          <cell r="C37" t="str">
            <v>ВIННИЦЬКА ОБЛАСТЬ</v>
          </cell>
          <cell r="D37">
            <v>13333298</v>
          </cell>
          <cell r="E37" t="str">
            <v>ПРИВАТНЕ ПIДПРИЄМСТВО "КРЯЖ"</v>
          </cell>
          <cell r="F37">
            <v>2926.3691100000001</v>
          </cell>
          <cell r="G37">
            <v>2925.6991800000001</v>
          </cell>
          <cell r="H37">
            <v>4894.8253699999996</v>
          </cell>
          <cell r="I37">
            <v>4859.8062099999997</v>
          </cell>
          <cell r="J37">
            <v>1934.1070299999999</v>
          </cell>
          <cell r="K37">
            <v>0</v>
          </cell>
          <cell r="L37">
            <v>0</v>
          </cell>
          <cell r="M37">
            <v>1.81603</v>
          </cell>
          <cell r="N37">
            <v>1.49794</v>
          </cell>
        </row>
        <row r="38">
          <cell r="B38">
            <v>2</v>
          </cell>
          <cell r="C38" t="str">
            <v>ВIННИЦЬКА ОБЛАСТЬ</v>
          </cell>
          <cell r="D38">
            <v>23063575</v>
          </cell>
          <cell r="E38" t="str">
            <v>ФIРМА "ЛЮСТДОРФ" У ФОРМI ТОВАРИСТВА З ОБМЕЖЕНОЮ ВIДПОВIДАЛЬНIСТЮ</v>
          </cell>
          <cell r="F38">
            <v>2662.2392100000002</v>
          </cell>
          <cell r="G38">
            <v>2678.4119900000001</v>
          </cell>
          <cell r="H38">
            <v>4242.9326000000001</v>
          </cell>
          <cell r="I38">
            <v>4332.8448099999996</v>
          </cell>
          <cell r="J38">
            <v>1654.43282</v>
          </cell>
          <cell r="K38">
            <v>0</v>
          </cell>
          <cell r="L38">
            <v>0</v>
          </cell>
          <cell r="M38">
            <v>12.34056</v>
          </cell>
          <cell r="N38">
            <v>11.731719999999999</v>
          </cell>
        </row>
        <row r="39">
          <cell r="B39">
            <v>2</v>
          </cell>
          <cell r="C39" t="str">
            <v>ВIННИЦЬКА ОБЛАСТЬ</v>
          </cell>
          <cell r="D39">
            <v>20112362</v>
          </cell>
          <cell r="E39" t="str">
            <v>СПIЛЬНЕ УКРАЇНСЬКЕ-IСПАНСЬКЕ ПIДПРИЄМСТВО У ФОРМI ТОВАРИСТВА З ОБМЕЖЕНОЮ ВIДПОВIДАЛЬНIСТЮ "СПЕРКО УКРАЇНА"</v>
          </cell>
          <cell r="F39">
            <v>3660.2724499999999</v>
          </cell>
          <cell r="G39">
            <v>3315.2375099999999</v>
          </cell>
          <cell r="H39">
            <v>4081.79277</v>
          </cell>
          <cell r="I39">
            <v>4121.5795900000003</v>
          </cell>
          <cell r="J39">
            <v>806.34208000000001</v>
          </cell>
          <cell r="K39">
            <v>0</v>
          </cell>
          <cell r="L39">
            <v>0</v>
          </cell>
          <cell r="M39">
            <v>1.2297400000000001</v>
          </cell>
          <cell r="N39">
            <v>1.05871</v>
          </cell>
        </row>
        <row r="40">
          <cell r="B40">
            <v>2</v>
          </cell>
          <cell r="C40" t="str">
            <v>ВIННИЦЬКА ОБЛАСТЬ</v>
          </cell>
          <cell r="D40">
            <v>2583187</v>
          </cell>
          <cell r="E40" t="str">
            <v>ДОЧIРНЄ ПIДПРИЄМСТВО "КЛIНIЧНИЙ САНАТОРIЙ "ХМIЛЬНИК"" ЗАКРИТОГО АКЦIОНЕРНОГО ТОВАРИСТВА ЛIКУВАЛЬНО-ОЗДОРОВЧИХ ЗАКЛАДIВ "УКРПРОФОЗДОРОВНИЦЯ "УКРПРОФОЗ</v>
          </cell>
          <cell r="F40">
            <v>3564.94245</v>
          </cell>
          <cell r="G40">
            <v>3615.1725000000001</v>
          </cell>
          <cell r="H40">
            <v>3648.0764600000002</v>
          </cell>
          <cell r="I40">
            <v>3828.2938600000002</v>
          </cell>
          <cell r="J40">
            <v>213.12136000000001</v>
          </cell>
          <cell r="K40">
            <v>0</v>
          </cell>
          <cell r="L40">
            <v>0</v>
          </cell>
          <cell r="M40">
            <v>237.39308</v>
          </cell>
          <cell r="N40">
            <v>177.81267</v>
          </cell>
        </row>
        <row r="41">
          <cell r="B41">
            <v>2</v>
          </cell>
          <cell r="C41" t="str">
            <v>ВIННИЦЬКА ОБЛАСТЬ</v>
          </cell>
          <cell r="D41">
            <v>24895253</v>
          </cell>
          <cell r="E41" t="str">
            <v>ТОВАРИСТВО З ОБМЕЖЕНОЮ ВIДПОВIДАЛЬНIСТЮ "ЕНЕРГОIНВЕСТ"</v>
          </cell>
          <cell r="F41">
            <v>3159.3332</v>
          </cell>
          <cell r="G41">
            <v>3159.67724</v>
          </cell>
          <cell r="H41">
            <v>3549.0877099999998</v>
          </cell>
          <cell r="I41">
            <v>3567.0319</v>
          </cell>
          <cell r="J41">
            <v>407.35466000000002</v>
          </cell>
          <cell r="K41">
            <v>0</v>
          </cell>
          <cell r="L41">
            <v>0</v>
          </cell>
          <cell r="M41">
            <v>126.95507000000001</v>
          </cell>
          <cell r="N41">
            <v>14.35868</v>
          </cell>
        </row>
        <row r="42">
          <cell r="B42">
            <v>3</v>
          </cell>
          <cell r="C42" t="str">
            <v>ВОЛИНСЬКА ОБЛАСТЬ</v>
          </cell>
          <cell r="D42">
            <v>5808592</v>
          </cell>
          <cell r="E42" t="str">
            <v>ВIДКРИТЕ АКЦIОНЕРНЕ ТОВАРИСТВО "ЛУЦЬКИЙ АВТОМОБIЛЬНИЙ ЗАВОД"</v>
          </cell>
          <cell r="F42">
            <v>27048.831699999999</v>
          </cell>
          <cell r="G42">
            <v>26814.5651</v>
          </cell>
          <cell r="H42">
            <v>113269.266</v>
          </cell>
          <cell r="I42">
            <v>114317.008</v>
          </cell>
          <cell r="J42">
            <v>87502.4427</v>
          </cell>
          <cell r="K42">
            <v>0</v>
          </cell>
          <cell r="L42">
            <v>0</v>
          </cell>
          <cell r="M42">
            <v>1125.1409699999999</v>
          </cell>
          <cell r="N42">
            <v>966.99726999999996</v>
          </cell>
        </row>
        <row r="43">
          <cell r="B43">
            <v>3</v>
          </cell>
          <cell r="C43" t="str">
            <v>ВОЛИНСЬКА ОБЛАСТЬ</v>
          </cell>
          <cell r="D43">
            <v>5515312</v>
          </cell>
          <cell r="E43" t="str">
            <v>ДЕРЖАВНЕ ПIДПРИЄМСТВО ЛУЦЬКИЙ СПИРТОГОРIЛЧАНИЙ КОМБIНАТ</v>
          </cell>
          <cell r="F43">
            <v>46426.877</v>
          </cell>
          <cell r="G43">
            <v>53218.9787</v>
          </cell>
          <cell r="H43">
            <v>79294.16</v>
          </cell>
          <cell r="I43">
            <v>76246.115699999995</v>
          </cell>
          <cell r="J43">
            <v>23027.136999999999</v>
          </cell>
          <cell r="K43">
            <v>0</v>
          </cell>
          <cell r="L43">
            <v>0</v>
          </cell>
          <cell r="M43">
            <v>12351.4843</v>
          </cell>
          <cell r="N43">
            <v>-3939.6891000000001</v>
          </cell>
        </row>
        <row r="44">
          <cell r="B44">
            <v>3</v>
          </cell>
          <cell r="C44" t="str">
            <v>ВОЛИНСЬКА ОБЛАСТЬ</v>
          </cell>
          <cell r="D44">
            <v>20134889</v>
          </cell>
          <cell r="E44" t="str">
            <v>ВIДКРИТЕ АКЦIОНЕРНЕ ТОВАРИСТВО "ВОЛИНЬХОЛДIНГ"</v>
          </cell>
          <cell r="F44">
            <v>39930.203200000004</v>
          </cell>
          <cell r="G44">
            <v>40019.712899999999</v>
          </cell>
          <cell r="H44">
            <v>50177.818500000001</v>
          </cell>
          <cell r="I44">
            <v>50222.156799999997</v>
          </cell>
          <cell r="J44">
            <v>10202.4439</v>
          </cell>
          <cell r="K44">
            <v>0</v>
          </cell>
          <cell r="L44">
            <v>0</v>
          </cell>
          <cell r="M44">
            <v>138.30598000000001</v>
          </cell>
          <cell r="N44">
            <v>31.454879999999999</v>
          </cell>
        </row>
        <row r="45">
          <cell r="B45">
            <v>3</v>
          </cell>
          <cell r="C45" t="str">
            <v>ВОЛИНСЬКА ОБЛАСТЬ</v>
          </cell>
          <cell r="D45">
            <v>21742251</v>
          </cell>
          <cell r="E45" t="str">
            <v>ПIДПРИЄМСТВО "ВОЛИНЬАВТОМОТОСЕРВIС"</v>
          </cell>
          <cell r="F45">
            <v>12670.559800000001</v>
          </cell>
          <cell r="G45">
            <v>9190.53989</v>
          </cell>
          <cell r="H45">
            <v>34189.909099999997</v>
          </cell>
          <cell r="I45">
            <v>34276.081599999998</v>
          </cell>
          <cell r="J45">
            <v>25085.541700000002</v>
          </cell>
          <cell r="K45">
            <v>0</v>
          </cell>
          <cell r="L45">
            <v>0</v>
          </cell>
          <cell r="M45">
            <v>6.6844999999999999</v>
          </cell>
          <cell r="N45">
            <v>-0.13067999999999999</v>
          </cell>
        </row>
        <row r="46">
          <cell r="B46">
            <v>3</v>
          </cell>
          <cell r="C46" t="str">
            <v>ВОЛИНСЬКА ОБЛАСТЬ</v>
          </cell>
          <cell r="D46">
            <v>131512</v>
          </cell>
          <cell r="E46" t="str">
            <v>ВIДКРИТЕ АКЦIОНЕРНЕ ТОВАРИСТВО "ВОЛИНЬОБЛЕНЕРГО"</v>
          </cell>
          <cell r="F46">
            <v>10211.080400000001</v>
          </cell>
          <cell r="G46">
            <v>9322.0906599999998</v>
          </cell>
          <cell r="H46">
            <v>20934.977500000001</v>
          </cell>
          <cell r="I46">
            <v>22104.2834</v>
          </cell>
          <cell r="J46">
            <v>12782.1927</v>
          </cell>
          <cell r="K46">
            <v>121.30656999999999</v>
          </cell>
          <cell r="L46">
            <v>-731.20343000000003</v>
          </cell>
          <cell r="M46">
            <v>32.523040000000002</v>
          </cell>
          <cell r="N46">
            <v>21.29964</v>
          </cell>
        </row>
        <row r="47">
          <cell r="B47">
            <v>3</v>
          </cell>
          <cell r="C47" t="str">
            <v>ВОЛИНСЬКА ОБЛАСТЬ</v>
          </cell>
          <cell r="D47">
            <v>21751578</v>
          </cell>
          <cell r="E47" t="str">
            <v>СПIЛЬНЕ УКРАЇНСЬКО-ПОЛЬСЬКЕ ПIДПРИЄМСТВО У ФОРМI ТОВАРИСТВА З ОБМЕЖЕНОЮ ВIДПОВIДАЛЬНIСТЮ "МОДЕРН-ЕКСПО"</v>
          </cell>
          <cell r="F47">
            <v>6510.4611100000002</v>
          </cell>
          <cell r="G47">
            <v>6499.11492</v>
          </cell>
          <cell r="H47">
            <v>7671.8115799999996</v>
          </cell>
          <cell r="I47">
            <v>8607.5961200000002</v>
          </cell>
          <cell r="J47">
            <v>2108.4812000000002</v>
          </cell>
          <cell r="K47">
            <v>0</v>
          </cell>
          <cell r="L47">
            <v>0</v>
          </cell>
          <cell r="M47">
            <v>931.13914</v>
          </cell>
          <cell r="N47">
            <v>930.89936999999998</v>
          </cell>
        </row>
        <row r="48">
          <cell r="B48">
            <v>3</v>
          </cell>
          <cell r="C48" t="str">
            <v>ВОЛИНСЬКА ОБЛАСТЬ</v>
          </cell>
          <cell r="D48">
            <v>8029701</v>
          </cell>
          <cell r="E48" t="str">
            <v>ДЕРЖАВНЕ ПIДПРИЄМСТВО МIНIСТЕРСТВА ОБОРОНИ УКРАЇНИ "ЛУЦЬКИЙ РЕМОНТНИЙ ЗАВОД "МОТОР"</v>
          </cell>
          <cell r="F48">
            <v>6053.5470999999998</v>
          </cell>
          <cell r="G48">
            <v>5568.2383900000004</v>
          </cell>
          <cell r="H48">
            <v>7966.8024100000002</v>
          </cell>
          <cell r="I48">
            <v>7015.5474299999996</v>
          </cell>
          <cell r="J48">
            <v>1447.3090400000001</v>
          </cell>
          <cell r="K48">
            <v>0</v>
          </cell>
          <cell r="L48">
            <v>0</v>
          </cell>
          <cell r="M48">
            <v>1894.8492900000001</v>
          </cell>
          <cell r="N48">
            <v>-986.79956000000004</v>
          </cell>
        </row>
        <row r="49">
          <cell r="B49">
            <v>3</v>
          </cell>
          <cell r="C49" t="str">
            <v>ВОЛИНСЬКА ОБЛАСТЬ</v>
          </cell>
          <cell r="D49">
            <v>225644</v>
          </cell>
          <cell r="E49" t="str">
            <v>ВIДКРИТЕ АКЦIОНЕРНЕ ТОВАРИСТВО "ЕЛЕКТРОТЕРМОМЕТРIЯ"</v>
          </cell>
          <cell r="F49">
            <v>6217.3290699999998</v>
          </cell>
          <cell r="G49">
            <v>6208.76595</v>
          </cell>
          <cell r="H49">
            <v>5996.9683699999996</v>
          </cell>
          <cell r="I49">
            <v>6026.7209599999996</v>
          </cell>
          <cell r="J49">
            <v>-182.04499000000001</v>
          </cell>
          <cell r="K49">
            <v>0</v>
          </cell>
          <cell r="L49">
            <v>0</v>
          </cell>
          <cell r="M49">
            <v>25.916979999999999</v>
          </cell>
          <cell r="N49">
            <v>25.478280000000002</v>
          </cell>
        </row>
        <row r="50">
          <cell r="B50">
            <v>3</v>
          </cell>
          <cell r="C50" t="str">
            <v>ВОЛИНСЬКА ОБЛАСТЬ</v>
          </cell>
          <cell r="D50">
            <v>32269816</v>
          </cell>
          <cell r="E50" t="str">
            <v>ТОВАРИСТВО З ОБМЕЖЕНОЮ ВIДПОВIДАЛЬНIСТЮ "КОНТИНIУМ-УКР-РЕСУРС"</v>
          </cell>
          <cell r="F50">
            <v>3924.05422</v>
          </cell>
          <cell r="G50">
            <v>6114.76</v>
          </cell>
          <cell r="H50">
            <v>5902.6043799999998</v>
          </cell>
          <cell r="I50">
            <v>5750.6704499999996</v>
          </cell>
          <cell r="J50">
            <v>-364.08954999999997</v>
          </cell>
          <cell r="K50">
            <v>0</v>
          </cell>
          <cell r="L50">
            <v>0</v>
          </cell>
          <cell r="M50">
            <v>3837.0926100000001</v>
          </cell>
          <cell r="N50">
            <v>-151.93394000000001</v>
          </cell>
        </row>
        <row r="51">
          <cell r="B51">
            <v>3</v>
          </cell>
          <cell r="C51" t="str">
            <v>ВОЛИНСЬКА ОБЛАСТЬ</v>
          </cell>
          <cell r="D51">
            <v>32035139</v>
          </cell>
          <cell r="E51" t="str">
            <v>ДОЧIРНЄ ПIДПРИЄМСТВО "ВОЛИНСЬКИЙ ОБЛАВТОДОР" ВIДКРИТОГО АКЦIОНЕРНОГО ТОВАРИСТВА "ДЕРЖАВНА АКЦIОНЕРНА КОМПАНIЯ "АВТОМОБIЛЬНI ДОРОГИ УКРАЇНИ"</v>
          </cell>
          <cell r="F51">
            <v>3288.0900299999998</v>
          </cell>
          <cell r="G51">
            <v>3314.6813699999998</v>
          </cell>
          <cell r="H51">
            <v>4935.5968599999997</v>
          </cell>
          <cell r="I51">
            <v>4945.6299200000003</v>
          </cell>
          <cell r="J51">
            <v>1630.9485500000001</v>
          </cell>
          <cell r="K51">
            <v>0</v>
          </cell>
          <cell r="L51">
            <v>0</v>
          </cell>
          <cell r="M51">
            <v>55.832729999999998</v>
          </cell>
          <cell r="N51">
            <v>-0.13900000000000001</v>
          </cell>
        </row>
        <row r="52">
          <cell r="B52">
            <v>3</v>
          </cell>
          <cell r="C52" t="str">
            <v>ВОЛИНСЬКА ОБЛАСТЬ</v>
          </cell>
          <cell r="D52">
            <v>30391925</v>
          </cell>
          <cell r="E52" t="str">
            <v>ДЕРЖАВНЕ КОМУНАЛЬНЕ ПIДПРИЄМСТВО "ЛУЦЬКТЕПЛО"</v>
          </cell>
          <cell r="F52">
            <v>5233.4986900000004</v>
          </cell>
          <cell r="G52">
            <v>5480.4005800000004</v>
          </cell>
          <cell r="H52">
            <v>4165.5438199999999</v>
          </cell>
          <cell r="I52">
            <v>4851.0080900000003</v>
          </cell>
          <cell r="J52">
            <v>-629.39248999999995</v>
          </cell>
          <cell r="K52">
            <v>0</v>
          </cell>
          <cell r="L52">
            <v>0</v>
          </cell>
          <cell r="M52">
            <v>679.00279</v>
          </cell>
          <cell r="N52">
            <v>675.53219999999999</v>
          </cell>
        </row>
        <row r="53">
          <cell r="B53">
            <v>3</v>
          </cell>
          <cell r="C53" t="str">
            <v>ВОЛИНСЬКА ОБЛАСТЬ</v>
          </cell>
          <cell r="D53">
            <v>19233095</v>
          </cell>
          <cell r="E53" t="str">
            <v>ТОВАРИСТВО З ОБМЕЖЕНОЮ ВIДПОВIДАЛЬНIСТЮ КОМЕРЦIЙНИЙ БАНК "ЗАХIДIНКОМБАНК"</v>
          </cell>
          <cell r="F53">
            <v>3558.4594000000002</v>
          </cell>
          <cell r="G53">
            <v>3554.2645299999999</v>
          </cell>
          <cell r="H53">
            <v>4508.8589400000001</v>
          </cell>
          <cell r="I53">
            <v>4510.6342400000003</v>
          </cell>
          <cell r="J53">
            <v>956.36971000000005</v>
          </cell>
          <cell r="K53">
            <v>0</v>
          </cell>
          <cell r="L53">
            <v>0</v>
          </cell>
          <cell r="M53">
            <v>2.5807500000000001</v>
          </cell>
          <cell r="N53">
            <v>1.7363900000000001</v>
          </cell>
        </row>
        <row r="54">
          <cell r="B54">
            <v>3</v>
          </cell>
          <cell r="C54" t="str">
            <v>ВОЛИНСЬКА ОБЛАСТЬ</v>
          </cell>
          <cell r="D54">
            <v>32365965</v>
          </cell>
          <cell r="E54" t="str">
            <v>ДЕРЖАВНЕ ПIДПРИЄМСТВО "ВОЛИНЬВУГIЛЛЯ"</v>
          </cell>
          <cell r="F54">
            <v>11928.5455</v>
          </cell>
          <cell r="G54">
            <v>5510.61031</v>
          </cell>
          <cell r="H54">
            <v>-1017.9791</v>
          </cell>
          <cell r="I54">
            <v>4130.4480999999996</v>
          </cell>
          <cell r="J54">
            <v>-1380.1622</v>
          </cell>
          <cell r="K54">
            <v>10497.004000000001</v>
          </cell>
          <cell r="L54">
            <v>-4945.03</v>
          </cell>
          <cell r="M54">
            <v>6.6036400000000004</v>
          </cell>
          <cell r="N54">
            <v>6.5539100000000001</v>
          </cell>
        </row>
        <row r="55">
          <cell r="B55">
            <v>3</v>
          </cell>
          <cell r="C55" t="str">
            <v>ВОЛИНСЬКА ОБЛАСТЬ</v>
          </cell>
          <cell r="D55">
            <v>21746726</v>
          </cell>
          <cell r="E55" t="str">
            <v>СПIЛЬНЕ УКРАЇНСЬКО-СЛОВАЦЬКЕ ПIДПРИЄМСТВО АКЦIОНЕРНЕ ТОВАРИСТВО ЗАКРИТОГО ТИПУ "ВОЛИНЬПАК"</v>
          </cell>
          <cell r="F55">
            <v>3101.3835100000001</v>
          </cell>
          <cell r="G55">
            <v>3194.3741300000002</v>
          </cell>
          <cell r="H55">
            <v>3478.3318800000002</v>
          </cell>
          <cell r="I55">
            <v>4061.73288</v>
          </cell>
          <cell r="J55">
            <v>867.35874999999999</v>
          </cell>
          <cell r="K55">
            <v>0</v>
          </cell>
          <cell r="L55">
            <v>0</v>
          </cell>
          <cell r="M55">
            <v>209.14322999999999</v>
          </cell>
          <cell r="N55">
            <v>208.40100000000001</v>
          </cell>
        </row>
        <row r="56">
          <cell r="B56">
            <v>3</v>
          </cell>
          <cell r="C56" t="str">
            <v>ВОЛИНСЬКА ОБЛАСТЬ</v>
          </cell>
          <cell r="D56">
            <v>30248307</v>
          </cell>
          <cell r="E56" t="str">
            <v>ВIДКРИТЕ АКЦIОНЕРНЕ ТОВАРИСТВО "ЛУЦЬКСАНТЕХМОНТАЖ N 536"</v>
          </cell>
          <cell r="F56">
            <v>3853.7510400000001</v>
          </cell>
          <cell r="G56">
            <v>3839.4509400000002</v>
          </cell>
          <cell r="H56">
            <v>3756.9949000000001</v>
          </cell>
          <cell r="I56">
            <v>3972.17391</v>
          </cell>
          <cell r="J56">
            <v>132.72297</v>
          </cell>
          <cell r="K56">
            <v>0</v>
          </cell>
          <cell r="L56">
            <v>0</v>
          </cell>
          <cell r="M56">
            <v>241.40565000000001</v>
          </cell>
          <cell r="N56">
            <v>215.17901000000001</v>
          </cell>
        </row>
        <row r="57">
          <cell r="B57">
            <v>3</v>
          </cell>
          <cell r="C57" t="str">
            <v>ВОЛИНСЬКА ОБЛАСТЬ</v>
          </cell>
          <cell r="D57">
            <v>13356951</v>
          </cell>
          <cell r="E57" t="str">
            <v>ЗАКРИТЕ АКЦIОНЕРНЕ ТОВАРИСТВО "ВОЛИНСЬКА ФОНДОВА КОМПАНIЯ"</v>
          </cell>
          <cell r="F57">
            <v>678.14309000000003</v>
          </cell>
          <cell r="G57">
            <v>706.21190000000001</v>
          </cell>
          <cell r="H57">
            <v>3635.10725</v>
          </cell>
          <cell r="I57">
            <v>3674.3624199999999</v>
          </cell>
          <cell r="J57">
            <v>2968.1505200000001</v>
          </cell>
          <cell r="K57">
            <v>0</v>
          </cell>
          <cell r="L57">
            <v>0</v>
          </cell>
          <cell r="M57">
            <v>80.133690000000001</v>
          </cell>
          <cell r="N57">
            <v>39.124960000000002</v>
          </cell>
        </row>
        <row r="58">
          <cell r="B58">
            <v>3</v>
          </cell>
          <cell r="C58" t="str">
            <v>ВОЛИНСЬКА ОБЛАСТЬ</v>
          </cell>
          <cell r="D58">
            <v>32650231</v>
          </cell>
          <cell r="E58" t="str">
            <v>ТОВАРИСТВО З ОБМЕЖЕНОЮ ВIДПОВIДАЛЬНIСТЮ "ГIППО"</v>
          </cell>
          <cell r="F58">
            <v>323.53532999999999</v>
          </cell>
          <cell r="G58">
            <v>214.71843999999999</v>
          </cell>
          <cell r="H58">
            <v>2453.15994</v>
          </cell>
          <cell r="I58">
            <v>2754.1399000000001</v>
          </cell>
          <cell r="J58">
            <v>2539.42146</v>
          </cell>
          <cell r="K58">
            <v>0</v>
          </cell>
          <cell r="L58">
            <v>-3.3800000000000002E-3</v>
          </cell>
          <cell r="M58">
            <v>279.56328999999999</v>
          </cell>
          <cell r="N58">
            <v>278.36979000000002</v>
          </cell>
        </row>
        <row r="59">
          <cell r="B59">
            <v>3</v>
          </cell>
          <cell r="C59" t="str">
            <v>ВОЛИНСЬКА ОБЛАСТЬ</v>
          </cell>
          <cell r="D59">
            <v>31401373</v>
          </cell>
          <cell r="E59" t="str">
            <v>ТОВАРИСТВО З ОБМЕЖЕНОЮ ВIДПОВIДАЛЬНIСТЮ "СМП"</v>
          </cell>
          <cell r="F59">
            <v>2091.46101</v>
          </cell>
          <cell r="G59">
            <v>1600.92542</v>
          </cell>
          <cell r="H59">
            <v>2306.5589</v>
          </cell>
          <cell r="I59">
            <v>2753.7522800000002</v>
          </cell>
          <cell r="J59">
            <v>1152.8268599999999</v>
          </cell>
          <cell r="K59">
            <v>0</v>
          </cell>
          <cell r="L59">
            <v>0</v>
          </cell>
          <cell r="M59">
            <v>429.42380000000003</v>
          </cell>
          <cell r="N59">
            <v>423.42935</v>
          </cell>
        </row>
        <row r="60">
          <cell r="B60">
            <v>3</v>
          </cell>
          <cell r="C60" t="str">
            <v>ВОЛИНСЬКА ОБЛАСТЬ</v>
          </cell>
          <cell r="D60">
            <v>3339459</v>
          </cell>
          <cell r="E60" t="str">
            <v>ПО ГАЗОПОСТАЧАННЮ ТА ГАЗИФIКАЦIЇ "ВОЛИНЬГАЗ"</v>
          </cell>
          <cell r="F60">
            <v>4934.4094999999998</v>
          </cell>
          <cell r="G60">
            <v>1402.7673299999999</v>
          </cell>
          <cell r="H60">
            <v>-46.821829999999999</v>
          </cell>
          <cell r="I60">
            <v>2656.56864</v>
          </cell>
          <cell r="J60">
            <v>1253.8013100000001</v>
          </cell>
          <cell r="K60">
            <v>0</v>
          </cell>
          <cell r="L60">
            <v>-3506.6862000000001</v>
          </cell>
          <cell r="M60">
            <v>278.65836999999999</v>
          </cell>
          <cell r="N60">
            <v>266.36446999999998</v>
          </cell>
        </row>
        <row r="61">
          <cell r="B61">
            <v>3</v>
          </cell>
          <cell r="C61" t="str">
            <v>ВОЛИНСЬКА ОБЛАСТЬ</v>
          </cell>
          <cell r="D61">
            <v>3339489</v>
          </cell>
          <cell r="E61" t="str">
            <v>КОМУНАЛЬНЕ ПIДПРИЄМСТВО "ЛУЦЬКВОДОКАНАЛ"</v>
          </cell>
          <cell r="F61">
            <v>3830.76388</v>
          </cell>
          <cell r="G61">
            <v>3132.99269</v>
          </cell>
          <cell r="H61">
            <v>2290.0929000000001</v>
          </cell>
          <cell r="I61">
            <v>2559.3429900000001</v>
          </cell>
          <cell r="J61">
            <v>-573.64970000000005</v>
          </cell>
          <cell r="K61">
            <v>721.85262</v>
          </cell>
          <cell r="L61">
            <v>-198.94022000000001</v>
          </cell>
          <cell r="M61">
            <v>5.0553699999999999</v>
          </cell>
          <cell r="N61">
            <v>0.12497999999999999</v>
          </cell>
        </row>
        <row r="62">
          <cell r="B62">
            <v>4</v>
          </cell>
          <cell r="C62" t="str">
            <v>ДНIПРОПЕТРОВСЬКА ОБЛАСТЬ</v>
          </cell>
          <cell r="D62">
            <v>1073828</v>
          </cell>
          <cell r="E62" t="str">
            <v>ДЕРЖАВНЕ ПIДПРИЄМСТВО "ПРИДНIПРОВСЬКА ЗАЛIЗНИЦЯ"</v>
          </cell>
          <cell r="F62">
            <v>827260.55299999996</v>
          </cell>
          <cell r="G62">
            <v>827296.78300000005</v>
          </cell>
          <cell r="H62">
            <v>743313.49100000004</v>
          </cell>
          <cell r="I62">
            <v>793873.91200000001</v>
          </cell>
          <cell r="J62">
            <v>-33422.870000000003</v>
          </cell>
          <cell r="K62">
            <v>0</v>
          </cell>
          <cell r="L62">
            <v>0</v>
          </cell>
          <cell r="M62">
            <v>50590.451399999998</v>
          </cell>
          <cell r="N62">
            <v>50530.053</v>
          </cell>
        </row>
        <row r="63">
          <cell r="B63">
            <v>4</v>
          </cell>
          <cell r="C63" t="str">
            <v>ДНIПРОПЕТРОВСЬКА ОБЛАСТЬ</v>
          </cell>
          <cell r="D63">
            <v>24432974</v>
          </cell>
          <cell r="E63" t="str">
            <v>ВIДКРИТЕ АКЦIОНЕРНЕ ТОВАРИСТВО "МIТТАЛ СТIЛ КРИВИЙ РIГ"</v>
          </cell>
          <cell r="F63">
            <v>531642.32999999996</v>
          </cell>
          <cell r="G63">
            <v>362285.984</v>
          </cell>
          <cell r="H63">
            <v>563110.31499999994</v>
          </cell>
          <cell r="I63">
            <v>536610.78399999999</v>
          </cell>
          <cell r="J63">
            <v>174324.8</v>
          </cell>
          <cell r="K63">
            <v>0</v>
          </cell>
          <cell r="L63">
            <v>0</v>
          </cell>
          <cell r="M63">
            <v>178718.86799999999</v>
          </cell>
          <cell r="N63">
            <v>-26517.855</v>
          </cell>
        </row>
        <row r="64">
          <cell r="B64">
            <v>4</v>
          </cell>
          <cell r="C64" t="str">
            <v>ДНIПРОПЕТРОВСЬКА ОБЛАСТЬ</v>
          </cell>
          <cell r="D64">
            <v>191023</v>
          </cell>
          <cell r="E64" t="str">
            <v>ВIДКРИТЕ АКЦIОНЕРНЕ ТОВАРИСТВО ПIВНIЧНИЙ ГIРНИЧО-ЗБАГАЧУВАЛЬНИЙ КОМБIНАТ</v>
          </cell>
          <cell r="F64">
            <v>604360.12699999998</v>
          </cell>
          <cell r="G64">
            <v>609001.44700000004</v>
          </cell>
          <cell r="H64">
            <v>334915.52899999998</v>
          </cell>
          <cell r="I64">
            <v>401602.56199999998</v>
          </cell>
          <cell r="J64">
            <v>-207398.88</v>
          </cell>
          <cell r="K64">
            <v>0</v>
          </cell>
          <cell r="L64">
            <v>0</v>
          </cell>
          <cell r="M64">
            <v>74757.770399999994</v>
          </cell>
          <cell r="N64">
            <v>66687.033200000005</v>
          </cell>
        </row>
        <row r="65">
          <cell r="B65">
            <v>4</v>
          </cell>
          <cell r="C65" t="str">
            <v>ДНIПРОПЕТРОВСЬКА ОБЛАСТЬ</v>
          </cell>
          <cell r="D65">
            <v>5393116</v>
          </cell>
          <cell r="E65" t="str">
            <v>ВIДКРИТЕ АКЦIОНЕРНЕ ТОВАРИСТВО "НИЖНЬОДНIПРОВСЬКИЙ ТРУБОПРОКАТНИЙ ЗАВОД"</v>
          </cell>
          <cell r="F65">
            <v>115485.473</v>
          </cell>
          <cell r="G65">
            <v>137239.02900000001</v>
          </cell>
          <cell r="H65">
            <v>199587.799</v>
          </cell>
          <cell r="I65">
            <v>332166.68800000002</v>
          </cell>
          <cell r="J65">
            <v>194927.65900000001</v>
          </cell>
          <cell r="K65">
            <v>0</v>
          </cell>
          <cell r="L65">
            <v>0</v>
          </cell>
          <cell r="M65">
            <v>170229.12100000001</v>
          </cell>
          <cell r="N65">
            <v>132563.78</v>
          </cell>
        </row>
        <row r="66">
          <cell r="B66">
            <v>4</v>
          </cell>
          <cell r="C66" t="str">
            <v>ДНIПРОПЕТРОВСЬКА ОБЛАСТЬ</v>
          </cell>
          <cell r="D66">
            <v>178353</v>
          </cell>
          <cell r="E66" t="str">
            <v>ВIДКРИТЕ АКЦIОНЕРНЕ ТОВАРИСТВО "ПАВЛОГРАДВУГIЛЛЯ"</v>
          </cell>
          <cell r="F66">
            <v>137580.84</v>
          </cell>
          <cell r="G66">
            <v>189552.38099999999</v>
          </cell>
          <cell r="H66">
            <v>241089.40400000001</v>
          </cell>
          <cell r="I66">
            <v>260631.06</v>
          </cell>
          <cell r="J66">
            <v>71078.678499999995</v>
          </cell>
          <cell r="K66">
            <v>0</v>
          </cell>
          <cell r="L66">
            <v>0</v>
          </cell>
          <cell r="M66">
            <v>19905.807199999999</v>
          </cell>
          <cell r="N66">
            <v>19443.606299999999</v>
          </cell>
        </row>
        <row r="67">
          <cell r="B67">
            <v>4</v>
          </cell>
          <cell r="C67" t="str">
            <v>ДНIПРОПЕТРОВСЬКА ОБЛАСТЬ</v>
          </cell>
          <cell r="D67">
            <v>33668606</v>
          </cell>
          <cell r="E67" t="str">
            <v>ТОВАРИСТВО З ОБМЕЖЕНОЮ ВIДПОВIДАЛЬНIСТЮ "IНТЕРПАЙП УКРАЇНА"</v>
          </cell>
          <cell r="F67">
            <v>27032.645</v>
          </cell>
          <cell r="G67">
            <v>27112.270799999998</v>
          </cell>
          <cell r="H67">
            <v>147710.448</v>
          </cell>
          <cell r="I67">
            <v>236271.046</v>
          </cell>
          <cell r="J67">
            <v>209158.77499999999</v>
          </cell>
          <cell r="K67">
            <v>0</v>
          </cell>
          <cell r="L67">
            <v>0</v>
          </cell>
          <cell r="M67">
            <v>87835.4519</v>
          </cell>
          <cell r="N67">
            <v>87755.826100000006</v>
          </cell>
        </row>
        <row r="68">
          <cell r="B68">
            <v>4</v>
          </cell>
          <cell r="C68" t="str">
            <v>ДНIПРОПЕТРОВСЬКА ОБЛАСТЬ</v>
          </cell>
          <cell r="D68">
            <v>191000</v>
          </cell>
          <cell r="E68" t="str">
            <v>ВIДКРИТЕ АКЦIОНЕРНЕ ТОВАРИСТВО "ПIВДЕННИЙ ГIРНИЧО-ЗБАГАЧУВАЛЬНИЙ КОМБIНАТ"</v>
          </cell>
          <cell r="F68">
            <v>30239.2965</v>
          </cell>
          <cell r="G68">
            <v>86803.340800000005</v>
          </cell>
          <cell r="H68">
            <v>199893.476</v>
          </cell>
          <cell r="I68">
            <v>152211.97500000001</v>
          </cell>
          <cell r="J68">
            <v>65408.634700000002</v>
          </cell>
          <cell r="K68">
            <v>0</v>
          </cell>
          <cell r="L68">
            <v>0</v>
          </cell>
          <cell r="M68">
            <v>33881.737200000003</v>
          </cell>
          <cell r="N68">
            <v>-47681.5</v>
          </cell>
        </row>
        <row r="69">
          <cell r="B69">
            <v>4</v>
          </cell>
          <cell r="C69" t="str">
            <v>ДНIПРОПЕТРОВСЬКА ОБЛАСТЬ</v>
          </cell>
          <cell r="D69">
            <v>190905</v>
          </cell>
          <cell r="E69" t="str">
            <v>ВIДКРИТЕ АКЦIОНЕРНЕ ТОВАРИСТВО "IНГУЛЕЦЬКИЙ ГIРНИЧО-ЗБАГАЧУВАЛЬНИЙ КОМБIНАТ"</v>
          </cell>
          <cell r="F69">
            <v>91412.532900000006</v>
          </cell>
          <cell r="G69">
            <v>89650.952000000005</v>
          </cell>
          <cell r="H69">
            <v>123465.795</v>
          </cell>
          <cell r="I69">
            <v>124205.68</v>
          </cell>
          <cell r="J69">
            <v>34554.728000000003</v>
          </cell>
          <cell r="K69">
            <v>0</v>
          </cell>
          <cell r="L69">
            <v>0</v>
          </cell>
          <cell r="M69">
            <v>1454.5993000000001</v>
          </cell>
          <cell r="N69">
            <v>739.88463000000002</v>
          </cell>
        </row>
        <row r="70">
          <cell r="B70">
            <v>4</v>
          </cell>
          <cell r="C70" t="str">
            <v>ДНIПРОПЕТРОВСЬКА ОБЛАСТЬ</v>
          </cell>
          <cell r="D70">
            <v>190977</v>
          </cell>
          <cell r="E70" t="str">
            <v>ВIДКРИТЕ АКЦIОНЕРНЕ ТОВАРИСТВО "ЦЕНТРАЛЬНИЙ ГIРНИЧО-ЗБАГАЧУВАЛЬНИЙ КОМБIНАТ"</v>
          </cell>
          <cell r="F70">
            <v>269762.19500000001</v>
          </cell>
          <cell r="G70">
            <v>277024.185</v>
          </cell>
          <cell r="H70">
            <v>94421.449600000007</v>
          </cell>
          <cell r="I70">
            <v>122115.83199999999</v>
          </cell>
          <cell r="J70">
            <v>-154908.35</v>
          </cell>
          <cell r="K70">
            <v>0</v>
          </cell>
          <cell r="L70">
            <v>0</v>
          </cell>
          <cell r="M70">
            <v>39106.8658</v>
          </cell>
          <cell r="N70">
            <v>27667.382300000001</v>
          </cell>
        </row>
        <row r="71">
          <cell r="B71">
            <v>4</v>
          </cell>
          <cell r="C71" t="str">
            <v>ДНIПРОПЕТРОВСЬКА ОБЛАСТЬ</v>
          </cell>
          <cell r="D71">
            <v>23359034</v>
          </cell>
          <cell r="E71" t="str">
            <v>ВIДКРИТЕ АКЦIОНЕРНЕ ТОВАРИСТВО "ЕНЕРГОПОСТАЧАЛЬНА КОМПАНIЯ "ДНIПРООБЛЕНЕРГО"</v>
          </cell>
          <cell r="F71">
            <v>91232.5962</v>
          </cell>
          <cell r="G71">
            <v>78057.212400000004</v>
          </cell>
          <cell r="H71">
            <v>87776.986000000004</v>
          </cell>
          <cell r="I71">
            <v>93652.005900000004</v>
          </cell>
          <cell r="J71">
            <v>15594.7935</v>
          </cell>
          <cell r="K71">
            <v>0</v>
          </cell>
          <cell r="L71">
            <v>0</v>
          </cell>
          <cell r="M71">
            <v>6439.9154799999997</v>
          </cell>
          <cell r="N71">
            <v>5842.1878699999997</v>
          </cell>
        </row>
        <row r="72">
          <cell r="B72">
            <v>4</v>
          </cell>
          <cell r="C72" t="str">
            <v>ДНIПРОПЕТРОВСЬКА ОБЛАСТЬ</v>
          </cell>
          <cell r="D72">
            <v>25017674</v>
          </cell>
          <cell r="E72" t="str">
            <v>ФIЛIЯ ЗАКРИТОГО АКЦIОНЕРНОГО ТОВАРИСТВА "КИЇВСТАР ДЖ.ЕС.ЕМ." У М. ДНIПРОПЕТРОВСЬКУ</v>
          </cell>
          <cell r="F72">
            <v>43065.726000000002</v>
          </cell>
          <cell r="G72">
            <v>43020.7111</v>
          </cell>
          <cell r="H72">
            <v>84700.201499999996</v>
          </cell>
          <cell r="I72">
            <v>84700.201300000001</v>
          </cell>
          <cell r="J72">
            <v>41679.4902</v>
          </cell>
          <cell r="K72">
            <v>0</v>
          </cell>
          <cell r="L72">
            <v>0</v>
          </cell>
          <cell r="M72">
            <v>0</v>
          </cell>
          <cell r="N72">
            <v>-1.4999999999999999E-4</v>
          </cell>
        </row>
        <row r="73">
          <cell r="B73">
            <v>4</v>
          </cell>
          <cell r="C73" t="str">
            <v>ДНIПРОПЕТРОВСЬКА ОБЛАСТЬ</v>
          </cell>
          <cell r="D73">
            <v>191307</v>
          </cell>
          <cell r="E73" t="str">
            <v>ВIДКРИТЕ АКЦIОНЕРНЕ ТОВАРИСТВО "КРИВОРIЗЬКИЙ ЗАЛIЗОРУДНИЙ КОМБIНАТ"</v>
          </cell>
          <cell r="F73">
            <v>83180.437099999996</v>
          </cell>
          <cell r="G73">
            <v>85615.036300000007</v>
          </cell>
          <cell r="H73">
            <v>62451.794800000003</v>
          </cell>
          <cell r="I73">
            <v>64767.715100000001</v>
          </cell>
          <cell r="J73">
            <v>-20847.321</v>
          </cell>
          <cell r="K73">
            <v>0</v>
          </cell>
          <cell r="L73">
            <v>0</v>
          </cell>
          <cell r="M73">
            <v>5145.6081800000002</v>
          </cell>
          <cell r="N73">
            <v>2306.5214500000002</v>
          </cell>
        </row>
        <row r="74">
          <cell r="B74">
            <v>4</v>
          </cell>
          <cell r="C74" t="str">
            <v>ДНIПРОПЕТРОВСЬКА ОБЛАСТЬ</v>
          </cell>
          <cell r="D74">
            <v>14360570</v>
          </cell>
          <cell r="E74" t="str">
            <v>ЗАКРИТЕ АКЦIОНЕРНЕ ТОВАРИСТВО КОМЕРЦIЙНИЙ БАНК "ПРИВАТБАНК"</v>
          </cell>
          <cell r="F74">
            <v>23672.345700000002</v>
          </cell>
          <cell r="G74">
            <v>22405.792799999999</v>
          </cell>
          <cell r="H74">
            <v>45692.853199999998</v>
          </cell>
          <cell r="I74">
            <v>46020.245000000003</v>
          </cell>
          <cell r="J74">
            <v>23614.452300000001</v>
          </cell>
          <cell r="K74">
            <v>0</v>
          </cell>
          <cell r="L74">
            <v>0</v>
          </cell>
          <cell r="M74">
            <v>525.20621000000006</v>
          </cell>
          <cell r="N74">
            <v>284.78586000000001</v>
          </cell>
        </row>
        <row r="75">
          <cell r="B75">
            <v>4</v>
          </cell>
          <cell r="C75" t="str">
            <v>ДНIПРОПЕТРОВСЬКА ОБЛАСТЬ</v>
          </cell>
          <cell r="D75">
            <v>190934</v>
          </cell>
          <cell r="E75" t="str">
            <v>ВАТ "ПРОМИСЛОВО-ВИРОБНИЧЕ ПIДПРИЄМСТВО "КРИВБАСВИБУХПРОМ"</v>
          </cell>
          <cell r="F75">
            <v>31204.841799999998</v>
          </cell>
          <cell r="G75">
            <v>31308.742300000002</v>
          </cell>
          <cell r="H75">
            <v>34958.494599999998</v>
          </cell>
          <cell r="I75">
            <v>44348.829599999997</v>
          </cell>
          <cell r="J75">
            <v>13040.0872</v>
          </cell>
          <cell r="K75">
            <v>0</v>
          </cell>
          <cell r="L75">
            <v>0</v>
          </cell>
          <cell r="M75">
            <v>9562.6170000000002</v>
          </cell>
          <cell r="N75">
            <v>9390.3349999999991</v>
          </cell>
        </row>
        <row r="76">
          <cell r="B76">
            <v>4</v>
          </cell>
          <cell r="C76" t="str">
            <v>ДНIПРОПЕТРОВСЬКА ОБЛАСТЬ</v>
          </cell>
          <cell r="D76">
            <v>292923</v>
          </cell>
          <cell r="E76" t="str">
            <v>ВIДКРИТЕ АКЦIОНЕРНЕ ТОВАРИСТВО "КРИВИЙ РIГ ЦЕМЕНТ"</v>
          </cell>
          <cell r="F76">
            <v>25863.301200000002</v>
          </cell>
          <cell r="G76">
            <v>25900.973600000001</v>
          </cell>
          <cell r="H76">
            <v>39954.883500000004</v>
          </cell>
          <cell r="I76">
            <v>40530.337699999996</v>
          </cell>
          <cell r="J76">
            <v>14629.364100000001</v>
          </cell>
          <cell r="K76">
            <v>0</v>
          </cell>
          <cell r="L76">
            <v>0</v>
          </cell>
          <cell r="M76">
            <v>594.97439999999995</v>
          </cell>
          <cell r="N76">
            <v>504.69508000000002</v>
          </cell>
        </row>
        <row r="77">
          <cell r="B77">
            <v>4</v>
          </cell>
          <cell r="C77" t="str">
            <v>ДНIПРОПЕТРОВСЬКА ОБЛАСТЬ</v>
          </cell>
          <cell r="D77">
            <v>24435062</v>
          </cell>
          <cell r="E77" t="str">
            <v>ДНIПРОВСЬКЕ ТЕРИТОРIАЛЬНЕ УПРАВЛIННЯ-ВIДОКРЕМЛЕНИЙ ПIДРОЗДIЛ ЗАКРИТОГО АКЦIОНЕРНОГО ТОВАРИСТВА "УКРАЇНСЬКИЙ МОБIЛЬНИЙ ЗВ'ЯЗОК"</v>
          </cell>
          <cell r="F77">
            <v>35893.75</v>
          </cell>
          <cell r="G77">
            <v>35893.75</v>
          </cell>
          <cell r="H77">
            <v>38010.86</v>
          </cell>
          <cell r="I77">
            <v>38010.86</v>
          </cell>
          <cell r="J77">
            <v>2117.11</v>
          </cell>
          <cell r="K77">
            <v>0</v>
          </cell>
          <cell r="L77">
            <v>0</v>
          </cell>
          <cell r="M77">
            <v>15.039289999999999</v>
          </cell>
          <cell r="N77">
            <v>0</v>
          </cell>
        </row>
        <row r="78">
          <cell r="B78">
            <v>4</v>
          </cell>
          <cell r="C78" t="str">
            <v>ДНIПРОПЕТРОВСЬКА ОБЛАСТЬ</v>
          </cell>
          <cell r="D78">
            <v>191329</v>
          </cell>
          <cell r="E78" t="str">
            <v>ВIДКРИТЕ АКЦIОНЕРНЕ ТОВАРИСТВО "СУХА БАЛКА"</v>
          </cell>
          <cell r="F78">
            <v>16473.737099999998</v>
          </cell>
          <cell r="G78">
            <v>14545.830400000001</v>
          </cell>
          <cell r="H78">
            <v>29457.3855</v>
          </cell>
          <cell r="I78">
            <v>32236.331099999999</v>
          </cell>
          <cell r="J78">
            <v>17690.500700000001</v>
          </cell>
          <cell r="K78">
            <v>0</v>
          </cell>
          <cell r="L78">
            <v>0</v>
          </cell>
          <cell r="M78">
            <v>3672.6959499999998</v>
          </cell>
          <cell r="N78">
            <v>2778.8273199999999</v>
          </cell>
        </row>
        <row r="79">
          <cell r="B79">
            <v>4</v>
          </cell>
          <cell r="C79" t="str">
            <v>ДНIПРОПЕТРОВСЬКА ОБЛАСТЬ</v>
          </cell>
          <cell r="D79">
            <v>31933006</v>
          </cell>
          <cell r="E79" t="str">
            <v>ТОВАРИСТВО З ОБМЕЖЕНОЮ ВIДПОВIДАЛЬНIСТЮ "ПIВДЕНРУДМЕТ"</v>
          </cell>
          <cell r="F79">
            <v>67.381079999999997</v>
          </cell>
          <cell r="G79">
            <v>63.196080000000002</v>
          </cell>
          <cell r="H79">
            <v>29790.040099999998</v>
          </cell>
          <cell r="I79">
            <v>29806.347099999999</v>
          </cell>
          <cell r="J79">
            <v>29743.151099999999</v>
          </cell>
          <cell r="K79">
            <v>0</v>
          </cell>
          <cell r="L79">
            <v>0</v>
          </cell>
          <cell r="M79">
            <v>18.18074</v>
          </cell>
          <cell r="N79">
            <v>18.18074</v>
          </cell>
        </row>
        <row r="80">
          <cell r="B80">
            <v>4</v>
          </cell>
          <cell r="C80" t="str">
            <v>ДНIПРОПЕТРОВСЬКА ОБЛАСТЬ</v>
          </cell>
          <cell r="D80">
            <v>5768898</v>
          </cell>
          <cell r="E80" t="str">
            <v>ВIДКРИТЕ АКЦIОНЕРНЕ ТОВАРИСТВО "ДНIПРОШИНА"</v>
          </cell>
          <cell r="F80">
            <v>3318.7955900000002</v>
          </cell>
          <cell r="G80">
            <v>6777.2863399999997</v>
          </cell>
          <cell r="H80">
            <v>30280.3226</v>
          </cell>
          <cell r="I80">
            <v>27603.957200000001</v>
          </cell>
          <cell r="J80">
            <v>20826.670900000001</v>
          </cell>
          <cell r="K80">
            <v>0</v>
          </cell>
          <cell r="L80">
            <v>0</v>
          </cell>
          <cell r="M80">
            <v>827.65675999999996</v>
          </cell>
          <cell r="N80">
            <v>-2676.3654000000001</v>
          </cell>
        </row>
        <row r="81">
          <cell r="B81">
            <v>4</v>
          </cell>
          <cell r="C81" t="str">
            <v>ДНIПРОПЕТРОВСЬКА ОБЛАСТЬ</v>
          </cell>
          <cell r="D81">
            <v>3340920</v>
          </cell>
          <cell r="E81" t="str">
            <v>ВIДКРИТЕ АКЦIОНЕРНЕ ТОВАРИСТВО ПО ГАЗОПОСТАЧАННЮ ТА ГАЗИФIКАЦIЇ "ДНIПРОПЕТРОВСЬКГАЗ"</v>
          </cell>
          <cell r="F81">
            <v>14003.7446</v>
          </cell>
          <cell r="G81">
            <v>12179.6926</v>
          </cell>
          <cell r="H81">
            <v>21377.304499999998</v>
          </cell>
          <cell r="I81">
            <v>27292.711200000002</v>
          </cell>
          <cell r="J81">
            <v>15113.018700000001</v>
          </cell>
          <cell r="K81">
            <v>0</v>
          </cell>
          <cell r="L81">
            <v>-1964.8226999999999</v>
          </cell>
          <cell r="M81">
            <v>3776.80404</v>
          </cell>
          <cell r="N81">
            <v>3538.8206799999998</v>
          </cell>
        </row>
        <row r="82">
          <cell r="B82">
            <v>5</v>
          </cell>
          <cell r="C82" t="str">
            <v>ДОНЕЦЬКА ОБЛАСТЬ</v>
          </cell>
          <cell r="D82">
            <v>1074957</v>
          </cell>
          <cell r="E82" t="str">
            <v>ДЕРЖАВНЕ ПIДПРИЄМСТВО ДОНЕЦЬКА ЗАЛIЗНИЦЯ</v>
          </cell>
          <cell r="F82">
            <v>1074726.2</v>
          </cell>
          <cell r="G82">
            <v>1075126.3799999999</v>
          </cell>
          <cell r="H82">
            <v>1050655.8600000001</v>
          </cell>
          <cell r="I82">
            <v>1127344.17</v>
          </cell>
          <cell r="J82">
            <v>52217.790999999997</v>
          </cell>
          <cell r="K82">
            <v>0</v>
          </cell>
          <cell r="L82">
            <v>0</v>
          </cell>
          <cell r="M82">
            <v>76765.191900000005</v>
          </cell>
          <cell r="N82">
            <v>76678.007400000002</v>
          </cell>
        </row>
        <row r="83">
          <cell r="B83">
            <v>5</v>
          </cell>
          <cell r="C83" t="str">
            <v>ДОНЕЦЬКА ОБЛАСТЬ</v>
          </cell>
          <cell r="D83">
            <v>31831942</v>
          </cell>
          <cell r="E83" t="str">
            <v>ТОВАРИСТВО З ОБМЕЖЕНОЮ ВIДПОВIДАЛЬНIСТЮ "СХIДЕНЕРГО"</v>
          </cell>
          <cell r="F83">
            <v>154928.28</v>
          </cell>
          <cell r="G83">
            <v>156123.71799999999</v>
          </cell>
          <cell r="H83">
            <v>405474.99699999997</v>
          </cell>
          <cell r="I83">
            <v>479858.00400000002</v>
          </cell>
          <cell r="J83">
            <v>323734.28600000002</v>
          </cell>
          <cell r="K83">
            <v>0</v>
          </cell>
          <cell r="L83">
            <v>0</v>
          </cell>
          <cell r="M83">
            <v>75750.707200000004</v>
          </cell>
          <cell r="N83">
            <v>74382.902600000001</v>
          </cell>
        </row>
        <row r="84">
          <cell r="B84">
            <v>5</v>
          </cell>
          <cell r="C84" t="str">
            <v>ДОНЕЦЬКА ОБЛАСТЬ</v>
          </cell>
          <cell r="D84">
            <v>13498562</v>
          </cell>
          <cell r="E84" t="str">
            <v>ВIДКРИТЕ АКЦIОНЕРНЕ ТОВАРИСТВО "ВУГIЛЬНА КОМПАНIЯ "ШАХТА "КРАСНОАРМIЙСЬКА-ЗАХIДНА № 1"</v>
          </cell>
          <cell r="F84">
            <v>234875.91399999999</v>
          </cell>
          <cell r="G84">
            <v>230005.084</v>
          </cell>
          <cell r="H84">
            <v>131460.394</v>
          </cell>
          <cell r="I84">
            <v>140587.636</v>
          </cell>
          <cell r="J84">
            <v>-89417.448000000004</v>
          </cell>
          <cell r="K84">
            <v>0</v>
          </cell>
          <cell r="L84">
            <v>0</v>
          </cell>
          <cell r="M84">
            <v>9217.6671800000004</v>
          </cell>
          <cell r="N84">
            <v>9127.2414900000003</v>
          </cell>
        </row>
        <row r="85">
          <cell r="B85">
            <v>5</v>
          </cell>
          <cell r="C85" t="str">
            <v>ДОНЕЦЬКА ОБЛАСТЬ</v>
          </cell>
          <cell r="D85">
            <v>1125755</v>
          </cell>
          <cell r="E85" t="str">
            <v>ДЕРЖАВНЕ ПIДПРИЄМСТВО "МАРIУПОЛЬСЬКИЙ МОРСЬКИЙ ТОРГОВЕЛЬНИЙ ПОРТ"</v>
          </cell>
          <cell r="F85">
            <v>85601.894400000005</v>
          </cell>
          <cell r="G85">
            <v>88367.916200000007</v>
          </cell>
          <cell r="H85">
            <v>126834.889</v>
          </cell>
          <cell r="I85">
            <v>130546.42600000001</v>
          </cell>
          <cell r="J85">
            <v>42178.5095</v>
          </cell>
          <cell r="K85">
            <v>0</v>
          </cell>
          <cell r="L85">
            <v>0</v>
          </cell>
          <cell r="M85">
            <v>10817.285</v>
          </cell>
          <cell r="N85">
            <v>3711.5370200000002</v>
          </cell>
        </row>
        <row r="86">
          <cell r="B86">
            <v>5</v>
          </cell>
          <cell r="C86" t="str">
            <v>ДОНЕЦЬКА ОБЛАСТЬ</v>
          </cell>
          <cell r="D86">
            <v>5508186</v>
          </cell>
          <cell r="E86" t="str">
            <v>ВIДКРИТЕ АКЦIОНЕРНЕ ТОВАРИСТВО "ШАХТА "КОМСОМОЛЕЦЬ ДОНБАСУ"</v>
          </cell>
          <cell r="F86">
            <v>60201.548000000003</v>
          </cell>
          <cell r="G86">
            <v>60296.880299999997</v>
          </cell>
          <cell r="H86">
            <v>102513.792</v>
          </cell>
          <cell r="I86">
            <v>106088.962</v>
          </cell>
          <cell r="J86">
            <v>45792.0815</v>
          </cell>
          <cell r="K86">
            <v>0</v>
          </cell>
          <cell r="L86">
            <v>0</v>
          </cell>
          <cell r="M86">
            <v>3702.9595800000002</v>
          </cell>
          <cell r="N86">
            <v>3540.4371099999998</v>
          </cell>
        </row>
        <row r="87">
          <cell r="B87">
            <v>5</v>
          </cell>
          <cell r="C87" t="str">
            <v>ДОНЕЦЬКА ОБЛАСТЬ</v>
          </cell>
          <cell r="D87">
            <v>23182148</v>
          </cell>
          <cell r="E87" t="str">
            <v>АСОЦIАЦIЯ МАЛИХ ТА СПIЛЬНИХ ПIДПРИЄМСТВ У ВИГЛЯДI ТОВАРИСТВА З ОБМЕЖЕНОЮ ВIДПОВIДАЛЬНIСТЮ "ДА-ЛВ"</v>
          </cell>
          <cell r="F87">
            <v>90040.054799999998</v>
          </cell>
          <cell r="G87">
            <v>125598.57</v>
          </cell>
          <cell r="H87">
            <v>139767.696</v>
          </cell>
          <cell r="I87">
            <v>105315.393</v>
          </cell>
          <cell r="J87">
            <v>-20283.178</v>
          </cell>
          <cell r="K87">
            <v>0</v>
          </cell>
          <cell r="L87">
            <v>0</v>
          </cell>
          <cell r="M87">
            <v>24107.9653</v>
          </cell>
          <cell r="N87">
            <v>-35123.082999999999</v>
          </cell>
        </row>
        <row r="88">
          <cell r="B88">
            <v>5</v>
          </cell>
          <cell r="C88" t="str">
            <v>ДОНЕЦЬКА ОБЛАСТЬ</v>
          </cell>
          <cell r="D88">
            <v>34008678</v>
          </cell>
          <cell r="E88" t="str">
            <v>ТОВАРИСТВО З ОБМЕЖЕНОЮ ВIДПОВIДАЛЬНIСТЮ "ЛIКЕРО-ГОРIЛЧАНИЙ ЗАВОД "ЛIК"</v>
          </cell>
          <cell r="F88">
            <v>0</v>
          </cell>
          <cell r="G88">
            <v>0</v>
          </cell>
          <cell r="H88">
            <v>51437.694100000001</v>
          </cell>
          <cell r="I88">
            <v>87524.464500000002</v>
          </cell>
          <cell r="J88">
            <v>87524.464500000002</v>
          </cell>
          <cell r="K88">
            <v>0</v>
          </cell>
          <cell r="L88">
            <v>0</v>
          </cell>
          <cell r="M88">
            <v>35836.770499999999</v>
          </cell>
          <cell r="N88">
            <v>35836.770499999999</v>
          </cell>
        </row>
        <row r="89">
          <cell r="B89">
            <v>5</v>
          </cell>
          <cell r="C89" t="str">
            <v>ДОНЕЦЬКА ОБЛАСТЬ</v>
          </cell>
          <cell r="D89">
            <v>32186934</v>
          </cell>
          <cell r="E89" t="str">
            <v>ДЕРЖАВНЕ ПIДПРИЄМСТВО "ДОБРОПIЛЛЯВУГIЛЛЯ"</v>
          </cell>
          <cell r="F89">
            <v>79556.306899999996</v>
          </cell>
          <cell r="G89">
            <v>37518.21</v>
          </cell>
          <cell r="H89">
            <v>87548.419800000003</v>
          </cell>
          <cell r="I89">
            <v>86645.729300000006</v>
          </cell>
          <cell r="J89">
            <v>49127.519399999997</v>
          </cell>
          <cell r="K89">
            <v>75581.436000000002</v>
          </cell>
          <cell r="L89">
            <v>-31870.772000000001</v>
          </cell>
          <cell r="M89">
            <v>0.19395999999999999</v>
          </cell>
          <cell r="N89">
            <v>0.19378999999999999</v>
          </cell>
        </row>
        <row r="90">
          <cell r="B90">
            <v>5</v>
          </cell>
          <cell r="C90" t="str">
            <v>ДОНЕЦЬКА ОБЛАСТЬ</v>
          </cell>
          <cell r="D90">
            <v>23343582</v>
          </cell>
          <cell r="E90" t="str">
            <v>ВIДКРИТЕ АКЦIОНЕРНЕ ТОВАРИСТВО "ДОНБАСЕНЕРГО"</v>
          </cell>
          <cell r="F90">
            <v>132134.54199999999</v>
          </cell>
          <cell r="G90">
            <v>136854.81299999999</v>
          </cell>
          <cell r="H90">
            <v>74320.201499999996</v>
          </cell>
          <cell r="I90">
            <v>79518.650800000003</v>
          </cell>
          <cell r="J90">
            <v>-57336.161999999997</v>
          </cell>
          <cell r="K90">
            <v>0</v>
          </cell>
          <cell r="L90">
            <v>0</v>
          </cell>
          <cell r="M90">
            <v>10194.450000000001</v>
          </cell>
          <cell r="N90">
            <v>5167.3887699999996</v>
          </cell>
        </row>
        <row r="91">
          <cell r="B91">
            <v>5</v>
          </cell>
          <cell r="C91" t="str">
            <v>ДОНЕЦЬКА ОБЛАСТЬ</v>
          </cell>
          <cell r="D91">
            <v>191075</v>
          </cell>
          <cell r="E91" t="str">
            <v>ВIДКРИТЕ АКЦIОНЕРНЕ ТОВАРИСТВО "АВДIЄВСЬКИЙ КОКСОХIМIЧНИЙ ЗАВОД"</v>
          </cell>
          <cell r="F91">
            <v>201249.76199999999</v>
          </cell>
          <cell r="G91">
            <v>187654.48800000001</v>
          </cell>
          <cell r="H91">
            <v>73822.815499999997</v>
          </cell>
          <cell r="I91">
            <v>73234.007700000002</v>
          </cell>
          <cell r="J91">
            <v>-114420.48</v>
          </cell>
          <cell r="K91">
            <v>0</v>
          </cell>
          <cell r="L91">
            <v>0</v>
          </cell>
          <cell r="M91">
            <v>28495.497100000001</v>
          </cell>
          <cell r="N91">
            <v>-588.80787999999995</v>
          </cell>
        </row>
        <row r="92">
          <cell r="B92">
            <v>5</v>
          </cell>
          <cell r="C92" t="str">
            <v>ДОНЕЦЬКА ОБЛАСТЬ</v>
          </cell>
          <cell r="D92">
            <v>24815801</v>
          </cell>
          <cell r="E92" t="str">
            <v>ЗАКРИТЕ АКЦIОНЕРНЕ ТОВАРИСТВО "IЛЛIЧ-СТАЛЬ"</v>
          </cell>
          <cell r="F92">
            <v>98410.08</v>
          </cell>
          <cell r="G92">
            <v>98768.209799999997</v>
          </cell>
          <cell r="H92">
            <v>69383.207999999999</v>
          </cell>
          <cell r="I92">
            <v>70903.490600000005</v>
          </cell>
          <cell r="J92">
            <v>-27864.719000000001</v>
          </cell>
          <cell r="K92">
            <v>0</v>
          </cell>
          <cell r="L92">
            <v>0</v>
          </cell>
          <cell r="M92">
            <v>1902.1025999999999</v>
          </cell>
          <cell r="N92">
            <v>1520.2825800000001</v>
          </cell>
        </row>
        <row r="93">
          <cell r="B93">
            <v>5</v>
          </cell>
          <cell r="C93" t="str">
            <v>ДОНЕЦЬКА ОБЛАСТЬ</v>
          </cell>
          <cell r="D93">
            <v>33161769</v>
          </cell>
          <cell r="E93" t="str">
            <v>ДЕРЖАВНЕ ПIДПРИЄМСТВО "ДОНЕЦЬКА ВУГIЛЬНА ЕНЕРГЕТИЧНА КОМПАНIЯ"</v>
          </cell>
          <cell r="F93">
            <v>174544.84099999999</v>
          </cell>
          <cell r="G93">
            <v>117192.425</v>
          </cell>
          <cell r="H93">
            <v>-561.81503999999995</v>
          </cell>
          <cell r="I93">
            <v>66592.867499999993</v>
          </cell>
          <cell r="J93">
            <v>-50599.557000000001</v>
          </cell>
          <cell r="K93">
            <v>25959.956399999999</v>
          </cell>
          <cell r="L93">
            <v>-76454.149000000005</v>
          </cell>
          <cell r="M93">
            <v>0</v>
          </cell>
          <cell r="N93">
            <v>0</v>
          </cell>
        </row>
        <row r="94">
          <cell r="B94">
            <v>5</v>
          </cell>
          <cell r="C94" t="str">
            <v>ДОНЕЦЬКА ОБЛАСТЬ</v>
          </cell>
          <cell r="D94">
            <v>174846</v>
          </cell>
          <cell r="E94" t="str">
            <v>ОРЕНДНЕ ПIДРИЄМСТВО "ШАХТА IМЕНI О.Ф.ЗАСЯДЬКА"</v>
          </cell>
          <cell r="F94">
            <v>91101.403699999995</v>
          </cell>
          <cell r="G94">
            <v>92068.782900000006</v>
          </cell>
          <cell r="H94">
            <v>53812.079899999997</v>
          </cell>
          <cell r="I94">
            <v>57800.9473</v>
          </cell>
          <cell r="J94">
            <v>-34267.836000000003</v>
          </cell>
          <cell r="K94">
            <v>0</v>
          </cell>
          <cell r="L94">
            <v>0</v>
          </cell>
          <cell r="M94">
            <v>4343.1917599999997</v>
          </cell>
          <cell r="N94">
            <v>3970.96423</v>
          </cell>
        </row>
        <row r="95">
          <cell r="B95">
            <v>5</v>
          </cell>
          <cell r="C95" t="str">
            <v>ДОНЕЦЬКА ОБЛАСТЬ</v>
          </cell>
          <cell r="D95">
            <v>31599557</v>
          </cell>
          <cell r="E95" t="str">
            <v>ДЕРЖАВНЕ ПIДПРИЄМСТВО "ВУГIЛЬНА КОМПАНIЯ "КРАСНОЛИМАНСЬКА"</v>
          </cell>
          <cell r="F95">
            <v>47775.972699999998</v>
          </cell>
          <cell r="G95">
            <v>47827.842100000002</v>
          </cell>
          <cell r="H95">
            <v>53007.446400000001</v>
          </cell>
          <cell r="I95">
            <v>56719.3001</v>
          </cell>
          <cell r="J95">
            <v>8891.4580100000003</v>
          </cell>
          <cell r="K95">
            <v>0</v>
          </cell>
          <cell r="L95">
            <v>0</v>
          </cell>
          <cell r="M95">
            <v>3773.14021</v>
          </cell>
          <cell r="N95">
            <v>3711.84413</v>
          </cell>
        </row>
        <row r="96">
          <cell r="B96">
            <v>5</v>
          </cell>
          <cell r="C96" t="str">
            <v>ДОНЕЦЬКА ОБЛАСТЬ</v>
          </cell>
          <cell r="D96">
            <v>30939178</v>
          </cell>
          <cell r="E96" t="str">
            <v>ЗАКРИТЕ АКЦIОНЕРНЕ ТОВАРИСТВО "ДОНЕЦЬКСТАЛЬ" - МЕТАЛУРГIЙНИЙ ЗАВОД"</v>
          </cell>
          <cell r="F96">
            <v>101038.204</v>
          </cell>
          <cell r="G96">
            <v>70446.774099999995</v>
          </cell>
          <cell r="H96">
            <v>49036.989600000001</v>
          </cell>
          <cell r="I96">
            <v>55851.928800000002</v>
          </cell>
          <cell r="J96">
            <v>-14594.844999999999</v>
          </cell>
          <cell r="K96">
            <v>0</v>
          </cell>
          <cell r="L96">
            <v>0</v>
          </cell>
          <cell r="M96">
            <v>12090.6792</v>
          </cell>
          <cell r="N96">
            <v>6807.1024600000001</v>
          </cell>
        </row>
        <row r="97">
          <cell r="B97">
            <v>5</v>
          </cell>
          <cell r="C97" t="str">
            <v>ДОНЕЦЬКА ОБЛАСТЬ</v>
          </cell>
          <cell r="D97">
            <v>33654855</v>
          </cell>
          <cell r="E97" t="str">
            <v>КОРПОРАЦIЯ "ДОНБАСЬКА ПАЛИВНО-ЕНЕРГЕТИЧНА КОМПАНIЯ"</v>
          </cell>
          <cell r="F97">
            <v>69.463999999999999</v>
          </cell>
          <cell r="G97">
            <v>69.5</v>
          </cell>
          <cell r="H97">
            <v>48339.813800000004</v>
          </cell>
          <cell r="I97">
            <v>54044.570599999999</v>
          </cell>
          <cell r="J97">
            <v>53975.070599999999</v>
          </cell>
          <cell r="K97">
            <v>0</v>
          </cell>
          <cell r="L97">
            <v>0</v>
          </cell>
          <cell r="M97">
            <v>5699.2209199999998</v>
          </cell>
          <cell r="N97">
            <v>5699.1849199999997</v>
          </cell>
        </row>
        <row r="98">
          <cell r="B98">
            <v>5</v>
          </cell>
          <cell r="C98" t="str">
            <v>ДОНЕЦЬКА ОБЛАСТЬ</v>
          </cell>
          <cell r="D98">
            <v>377457</v>
          </cell>
          <cell r="E98" t="str">
            <v>ЗАКРИТЕ АКЦIОНЕРНЕ ТОВАРИСТВО "САРМАТ"</v>
          </cell>
          <cell r="F98">
            <v>66157.136599999998</v>
          </cell>
          <cell r="G98">
            <v>63853.4663</v>
          </cell>
          <cell r="H98">
            <v>50517.779199999997</v>
          </cell>
          <cell r="I98">
            <v>53212.617200000001</v>
          </cell>
          <cell r="J98">
            <v>-10640.849</v>
          </cell>
          <cell r="K98">
            <v>0</v>
          </cell>
          <cell r="L98">
            <v>0</v>
          </cell>
          <cell r="M98">
            <v>3270.0790699999998</v>
          </cell>
          <cell r="N98">
            <v>2689.6223</v>
          </cell>
        </row>
        <row r="99">
          <cell r="B99">
            <v>5</v>
          </cell>
          <cell r="C99" t="str">
            <v>ДОНЕЦЬКА ОБЛАСТЬ</v>
          </cell>
          <cell r="D99">
            <v>33426253</v>
          </cell>
          <cell r="E99" t="str">
            <v>ДЕРЖАВНЕ ПIДПРИЄМСТВО "СЕЛИДIВВУГIЛЛЯ"</v>
          </cell>
          <cell r="F99">
            <v>9827.5301199999994</v>
          </cell>
          <cell r="G99">
            <v>12656.4737</v>
          </cell>
          <cell r="H99">
            <v>48741.823400000001</v>
          </cell>
          <cell r="I99">
            <v>50789.404300000002</v>
          </cell>
          <cell r="J99">
            <v>38132.9306</v>
          </cell>
          <cell r="K99">
            <v>87059.7549</v>
          </cell>
          <cell r="L99">
            <v>11193.805899999999</v>
          </cell>
          <cell r="M99">
            <v>1.4762500000000001</v>
          </cell>
          <cell r="N99">
            <v>1.4762500000000001</v>
          </cell>
        </row>
        <row r="100">
          <cell r="B100">
            <v>5</v>
          </cell>
          <cell r="C100" t="str">
            <v>ДОНЕЦЬКА ОБЛАСТЬ</v>
          </cell>
          <cell r="D100">
            <v>20325495</v>
          </cell>
          <cell r="E100" t="str">
            <v>ТОВАРИСТВО З ОБМЕЖЕНОЮ ВIДПОВIДАЛЬНIСТЮ "ДОНЕЦЬКИЙ ЛIКЕРО-ГОРIЛЧАНИЙ ЗАВОД "ЛIК"</v>
          </cell>
          <cell r="F100">
            <v>90052.459199999998</v>
          </cell>
          <cell r="G100">
            <v>90209.765899999999</v>
          </cell>
          <cell r="H100">
            <v>94298.918099999995</v>
          </cell>
          <cell r="I100">
            <v>43977.793799999999</v>
          </cell>
          <cell r="J100">
            <v>-46231.972000000002</v>
          </cell>
          <cell r="K100">
            <v>0</v>
          </cell>
          <cell r="L100">
            <v>0</v>
          </cell>
          <cell r="M100">
            <v>14847.293799999999</v>
          </cell>
          <cell r="N100">
            <v>-50576.502999999997</v>
          </cell>
        </row>
        <row r="101">
          <cell r="B101">
            <v>5</v>
          </cell>
          <cell r="C101" t="str">
            <v>ДОНЕЦЬКА ОБЛАСТЬ</v>
          </cell>
          <cell r="D101">
            <v>191035</v>
          </cell>
          <cell r="E101" t="str">
            <v>ВIДКРИТЕ АКЦIОНЕРНЕ ТОВАРИСТВО "ЯСИНIВСЬКИЙ КОКСОХIМIЧНИЙ ЗАВОД"</v>
          </cell>
          <cell r="F101">
            <v>34029.064700000003</v>
          </cell>
          <cell r="G101">
            <v>26093.957999999999</v>
          </cell>
          <cell r="H101">
            <v>42672.891100000001</v>
          </cell>
          <cell r="I101">
            <v>43838.733999999997</v>
          </cell>
          <cell r="J101">
            <v>17744.776000000002</v>
          </cell>
          <cell r="K101">
            <v>0</v>
          </cell>
          <cell r="L101">
            <v>0</v>
          </cell>
          <cell r="M101">
            <v>1266.4514799999999</v>
          </cell>
          <cell r="N101">
            <v>1165.8429100000001</v>
          </cell>
        </row>
        <row r="102">
          <cell r="B102">
            <v>6</v>
          </cell>
          <cell r="C102" t="str">
            <v>ЖИТОМИРСЬКА ОБЛАСТЬ</v>
          </cell>
          <cell r="D102">
            <v>375504</v>
          </cell>
          <cell r="E102" t="str">
            <v>ДЕРЖАВНЕ ПIДПРИЄМСТВО "ЖИТОМИРСЬКИЙ ЛIКЕРО-ГОРIЛЧАНИЙ ЗАВОД"</v>
          </cell>
          <cell r="F102">
            <v>48593.1728</v>
          </cell>
          <cell r="G102">
            <v>56498.462399999997</v>
          </cell>
          <cell r="H102">
            <v>76439.554499999998</v>
          </cell>
          <cell r="I102">
            <v>76325.114799999996</v>
          </cell>
          <cell r="J102">
            <v>19826.652399999999</v>
          </cell>
          <cell r="K102">
            <v>0</v>
          </cell>
          <cell r="L102">
            <v>0</v>
          </cell>
          <cell r="M102">
            <v>12651.7174</v>
          </cell>
          <cell r="N102">
            <v>-3126.1532000000002</v>
          </cell>
        </row>
        <row r="103">
          <cell r="B103">
            <v>6</v>
          </cell>
          <cell r="C103" t="str">
            <v>ЖИТОМИРСЬКА ОБЛАСТЬ</v>
          </cell>
          <cell r="D103">
            <v>22048622</v>
          </cell>
          <cell r="E103" t="str">
            <v>ВIДКРИТЕ АКЦIОНЕРНЕ ТОВАРИСТВО "ЕНЕРГОПОСТАЧАЛЬНА КОМПАНIЯ "ЖИТОМИРОБЛЕНЕРГО"</v>
          </cell>
          <cell r="F103">
            <v>28296.951400000002</v>
          </cell>
          <cell r="G103">
            <v>27303.450199999999</v>
          </cell>
          <cell r="H103">
            <v>32390.1613</v>
          </cell>
          <cell r="I103">
            <v>37533.044300000001</v>
          </cell>
          <cell r="J103">
            <v>10229.5941</v>
          </cell>
          <cell r="K103">
            <v>0</v>
          </cell>
          <cell r="L103">
            <v>-1441.4398000000001</v>
          </cell>
          <cell r="M103">
            <v>4070.7613000000001</v>
          </cell>
          <cell r="N103">
            <v>4065.94265</v>
          </cell>
        </row>
        <row r="104">
          <cell r="B104">
            <v>6</v>
          </cell>
          <cell r="C104" t="str">
            <v>ЖИТОМИРСЬКА ОБЛАСТЬ</v>
          </cell>
          <cell r="D104">
            <v>33173968</v>
          </cell>
          <cell r="E104" t="str">
            <v>ФIЛIЯ "IРШАНСЬКИЙ ГIРНИЧО-ЗБАГАЧУВАЛЬНИЙ КОМБIНАТ" ЗАКРИТОГО АКЦIОНЕРНОГО ТОВАРИСТВА "КРИМСЬКИЙ ТИТАН"</v>
          </cell>
          <cell r="F104">
            <v>18303.754400000002</v>
          </cell>
          <cell r="G104">
            <v>18355.6597</v>
          </cell>
          <cell r="H104">
            <v>19525.134999999998</v>
          </cell>
          <cell r="I104">
            <v>20048.105200000002</v>
          </cell>
          <cell r="J104">
            <v>1692.44543</v>
          </cell>
          <cell r="K104">
            <v>0</v>
          </cell>
          <cell r="L104">
            <v>0</v>
          </cell>
          <cell r="M104">
            <v>676.77787000000001</v>
          </cell>
          <cell r="N104">
            <v>521.54638</v>
          </cell>
        </row>
        <row r="105">
          <cell r="B105">
            <v>6</v>
          </cell>
          <cell r="C105" t="str">
            <v>ЖИТОМИРСЬКА ОБЛАСТЬ</v>
          </cell>
          <cell r="D105">
            <v>290676</v>
          </cell>
          <cell r="E105" t="str">
            <v>ВIДКРИТЕ АКЦIОНЕРНЕ ТОВАРИСТВО "ЖИТОМИРСЬКИЙ КОМБIНАТ СИЛIКАТНИХ ВИРОБIВ"</v>
          </cell>
          <cell r="F105">
            <v>9149.27765</v>
          </cell>
          <cell r="G105">
            <v>8857.1475599999994</v>
          </cell>
          <cell r="H105">
            <v>12209.607</v>
          </cell>
          <cell r="I105">
            <v>12432.157499999999</v>
          </cell>
          <cell r="J105">
            <v>3575.0099399999999</v>
          </cell>
          <cell r="K105">
            <v>0</v>
          </cell>
          <cell r="L105">
            <v>0</v>
          </cell>
          <cell r="M105">
            <v>236.10646</v>
          </cell>
          <cell r="N105">
            <v>221.73846</v>
          </cell>
        </row>
        <row r="106">
          <cell r="B106">
            <v>6</v>
          </cell>
          <cell r="C106" t="str">
            <v>ЖИТОМИРСЬКА ОБЛАСТЬ</v>
          </cell>
          <cell r="D106">
            <v>32008278</v>
          </cell>
          <cell r="E106" t="str">
            <v>ДОЧIРНЄ ПIДПРИЄМСТВО ЖИТОМИРСЬКИЙ ОБЛАВТОДОР ВIДКРИТОГО АКЦIОНЕРНОГО ТОВАРИСТВА "ДЕРЖАВНА АКЦIОНЕРНА КОМПАНIЯ "АВТОМОБIЛЬНI ДОРОГИ УКРАЇНИ"</v>
          </cell>
          <cell r="F106">
            <v>9932.6710999999996</v>
          </cell>
          <cell r="G106">
            <v>10230.369199999999</v>
          </cell>
          <cell r="H106">
            <v>9432.3466000000008</v>
          </cell>
          <cell r="I106">
            <v>10503.1106</v>
          </cell>
          <cell r="J106">
            <v>272.74135999999999</v>
          </cell>
          <cell r="K106">
            <v>0</v>
          </cell>
          <cell r="L106">
            <v>0</v>
          </cell>
          <cell r="M106">
            <v>1387.5012400000001</v>
          </cell>
          <cell r="N106">
            <v>1080.7639999999999</v>
          </cell>
        </row>
        <row r="107">
          <cell r="B107">
            <v>6</v>
          </cell>
          <cell r="C107" t="str">
            <v>ЖИТОМИРСЬКА ОБЛАСТЬ</v>
          </cell>
          <cell r="D107">
            <v>282406</v>
          </cell>
          <cell r="E107" t="str">
            <v>ВIДКРИТЕ АКЦIОНЕРНЕ ТОВАРИСТВО КОРОСТЕНСЬКИЙ ЗАВОД ЗАЛIЗОБЕТОННИХ ШПАЛ</v>
          </cell>
          <cell r="F107">
            <v>8804.4796800000004</v>
          </cell>
          <cell r="G107">
            <v>8987.49</v>
          </cell>
          <cell r="H107">
            <v>9107.9029800000008</v>
          </cell>
          <cell r="I107">
            <v>8993.607</v>
          </cell>
          <cell r="J107">
            <v>6.117</v>
          </cell>
          <cell r="K107">
            <v>0</v>
          </cell>
          <cell r="L107">
            <v>0</v>
          </cell>
          <cell r="M107">
            <v>126.43061</v>
          </cell>
          <cell r="N107">
            <v>-114.29704</v>
          </cell>
        </row>
        <row r="108">
          <cell r="B108">
            <v>6</v>
          </cell>
          <cell r="C108" t="str">
            <v>ЖИТОМИРСЬКА ОБЛАСТЬ</v>
          </cell>
          <cell r="D108">
            <v>1413394</v>
          </cell>
          <cell r="E108" t="str">
            <v>ВIДКРИТЕ АКЦIОНЕРНЕ ТОВАРИСТВО "ЖИТОМИРСЬКИЙ ЗАВОД ОГОРОДЖУВАЛЬНИХ КОНСТРУКЦIЙ"</v>
          </cell>
          <cell r="F108">
            <v>2526.9635400000002</v>
          </cell>
          <cell r="G108">
            <v>2536.0488799999998</v>
          </cell>
          <cell r="H108">
            <v>7542.7671799999998</v>
          </cell>
          <cell r="I108">
            <v>8024.3503000000001</v>
          </cell>
          <cell r="J108">
            <v>5488.3014199999998</v>
          </cell>
          <cell r="K108">
            <v>0</v>
          </cell>
          <cell r="L108">
            <v>0</v>
          </cell>
          <cell r="M108">
            <v>501.93990000000002</v>
          </cell>
          <cell r="N108">
            <v>481.58312999999998</v>
          </cell>
        </row>
        <row r="109">
          <cell r="B109">
            <v>6</v>
          </cell>
          <cell r="C109" t="str">
            <v>ЖИТОМИРСЬКА ОБЛАСТЬ</v>
          </cell>
          <cell r="D109">
            <v>3344071</v>
          </cell>
          <cell r="E109" t="str">
            <v>ВIДКРИТЕ АКЦIОНЕРНЕ ТОВАРИСТВО ПО ГАЗОПОСТАЧАННЮ ТА ГАЗИФIКАЦIЇ "ЖИТОМИРГАЗ"</v>
          </cell>
          <cell r="F109">
            <v>6711.4679400000005</v>
          </cell>
          <cell r="G109">
            <v>6821.1053499999998</v>
          </cell>
          <cell r="H109">
            <v>7817.5346900000004</v>
          </cell>
          <cell r="I109">
            <v>7713.9798300000002</v>
          </cell>
          <cell r="J109">
            <v>892.87447999999995</v>
          </cell>
          <cell r="K109">
            <v>0</v>
          </cell>
          <cell r="L109">
            <v>0</v>
          </cell>
          <cell r="M109">
            <v>235.65958000000001</v>
          </cell>
          <cell r="N109">
            <v>-127.03180999999999</v>
          </cell>
        </row>
        <row r="110">
          <cell r="B110">
            <v>6</v>
          </cell>
          <cell r="C110" t="str">
            <v>ЖИТОМИРСЬКА ОБЛАСТЬ</v>
          </cell>
          <cell r="D110">
            <v>182863</v>
          </cell>
          <cell r="E110" t="str">
            <v>ВIДКРИТЕ АКЦIОНЕРНЕ ТОВАРИСТВО ЖИТОМИРСЬКИЙ МАСЛОЗАВОД</v>
          </cell>
          <cell r="F110">
            <v>2584.8449000000001</v>
          </cell>
          <cell r="G110">
            <v>1435.77459</v>
          </cell>
          <cell r="H110">
            <v>8056.2935799999996</v>
          </cell>
          <cell r="I110">
            <v>7118.4087600000003</v>
          </cell>
          <cell r="J110">
            <v>5682.6341700000003</v>
          </cell>
          <cell r="K110">
            <v>0</v>
          </cell>
          <cell r="L110">
            <v>0</v>
          </cell>
          <cell r="M110">
            <v>442.49113</v>
          </cell>
          <cell r="N110">
            <v>-958.06989999999996</v>
          </cell>
        </row>
        <row r="111">
          <cell r="B111">
            <v>6</v>
          </cell>
          <cell r="C111" t="str">
            <v>ЖИТОМИРСЬКА ОБЛАСТЬ</v>
          </cell>
          <cell r="D111">
            <v>5418342</v>
          </cell>
          <cell r="E111" t="str">
            <v>ТОВАРИСТВО З ОБМЕЖЕНОЮ ВIДПОВIДАЛЬНIСТЮ "БЕРДИЧIВСЬКИЙ ПИВОВАРНИЙ ЗАВОД"</v>
          </cell>
          <cell r="F111">
            <v>5264.8615900000004</v>
          </cell>
          <cell r="G111">
            <v>5243.0476600000002</v>
          </cell>
          <cell r="H111">
            <v>5557.9450399999996</v>
          </cell>
          <cell r="I111">
            <v>5879.6632</v>
          </cell>
          <cell r="J111">
            <v>636.61554000000001</v>
          </cell>
          <cell r="K111">
            <v>0</v>
          </cell>
          <cell r="L111">
            <v>0</v>
          </cell>
          <cell r="M111">
            <v>489.99549000000002</v>
          </cell>
          <cell r="N111">
            <v>321.32916</v>
          </cell>
        </row>
        <row r="112">
          <cell r="B112">
            <v>6</v>
          </cell>
          <cell r="C112" t="str">
            <v>ЖИТОМИРСЬКА ОБЛАСТЬ</v>
          </cell>
          <cell r="D112">
            <v>32085195</v>
          </cell>
          <cell r="E112" t="str">
            <v>ДОЧIРНЄ ПIДПРИЄМСТВО "РИТМ" ТОВАРИСТВА З ОБМЕЖЕНОЮ ВIДПОВIДАЛЬНIСТЮ "РОСТ"</v>
          </cell>
          <cell r="F112">
            <v>2917.0571</v>
          </cell>
          <cell r="G112">
            <v>2676.6192799999999</v>
          </cell>
          <cell r="H112">
            <v>5291.4608200000002</v>
          </cell>
          <cell r="I112">
            <v>5338.4417899999999</v>
          </cell>
          <cell r="J112">
            <v>2661.82251</v>
          </cell>
          <cell r="K112">
            <v>0</v>
          </cell>
          <cell r="L112">
            <v>0</v>
          </cell>
          <cell r="M112">
            <v>50.471789999999999</v>
          </cell>
          <cell r="N112">
            <v>44.515360000000001</v>
          </cell>
        </row>
        <row r="113">
          <cell r="B113">
            <v>6</v>
          </cell>
          <cell r="C113" t="str">
            <v>ЖИТОМИРСЬКА ОБЛАСТЬ</v>
          </cell>
          <cell r="D113">
            <v>382071</v>
          </cell>
          <cell r="E113" t="str">
            <v>ЗАКРИТЕ АКЦIОНЕРНЕ ТОВАРИСТВО "ЖИТОМИРСЬКI ЛАСОЩI"</v>
          </cell>
          <cell r="F113">
            <v>4622.9671600000001</v>
          </cell>
          <cell r="G113">
            <v>6091.7245000000003</v>
          </cell>
          <cell r="H113">
            <v>9145.3117299999994</v>
          </cell>
          <cell r="I113">
            <v>5256.7943100000002</v>
          </cell>
          <cell r="J113">
            <v>-834.93019000000004</v>
          </cell>
          <cell r="K113">
            <v>0</v>
          </cell>
          <cell r="L113">
            <v>0</v>
          </cell>
          <cell r="M113">
            <v>27.902090000000001</v>
          </cell>
          <cell r="N113">
            <v>-3888.5174000000002</v>
          </cell>
        </row>
        <row r="114">
          <cell r="B114">
            <v>6</v>
          </cell>
          <cell r="C114" t="str">
            <v>ЖИТОМИРСЬКА ОБЛАСТЬ</v>
          </cell>
          <cell r="D114">
            <v>30741096</v>
          </cell>
          <cell r="E114" t="str">
            <v>"БЕРДИЧIВСЬКА СОЛОДОВА КОМПАНIЯ"</v>
          </cell>
          <cell r="F114">
            <v>3890.1813099999999</v>
          </cell>
          <cell r="G114">
            <v>3610.3057600000002</v>
          </cell>
          <cell r="H114">
            <v>4908.3676599999999</v>
          </cell>
          <cell r="I114">
            <v>4865.2025100000001</v>
          </cell>
          <cell r="J114">
            <v>1254.8967500000001</v>
          </cell>
          <cell r="K114">
            <v>0</v>
          </cell>
          <cell r="L114">
            <v>0</v>
          </cell>
          <cell r="M114">
            <v>113.57653000000001</v>
          </cell>
          <cell r="N114">
            <v>-43.208300000000001</v>
          </cell>
        </row>
        <row r="115">
          <cell r="B115">
            <v>6</v>
          </cell>
          <cell r="C115" t="str">
            <v>ЖИТОМИРСЬКА ОБЛАСТЬ</v>
          </cell>
          <cell r="D115">
            <v>307230</v>
          </cell>
          <cell r="E115" t="str">
            <v>АКЦIОНЕРНЕ ТОВАРИСТВО ЗАКРИТОГО ТИПУ "УКРАЇНА"</v>
          </cell>
          <cell r="F115">
            <v>3060.3206599999999</v>
          </cell>
          <cell r="G115">
            <v>3041.8872099999999</v>
          </cell>
          <cell r="H115">
            <v>4769.3899000000001</v>
          </cell>
          <cell r="I115">
            <v>4845.5103200000003</v>
          </cell>
          <cell r="J115">
            <v>1803.62311</v>
          </cell>
          <cell r="K115">
            <v>0</v>
          </cell>
          <cell r="L115">
            <v>0</v>
          </cell>
          <cell r="M115">
            <v>75.161739999999995</v>
          </cell>
          <cell r="N115">
            <v>73.746719999999996</v>
          </cell>
        </row>
        <row r="116">
          <cell r="B116">
            <v>6</v>
          </cell>
          <cell r="C116" t="str">
            <v>ЖИТОМИРСЬКА ОБЛАСТЬ</v>
          </cell>
          <cell r="D116">
            <v>30853412</v>
          </cell>
          <cell r="E116" t="str">
            <v>ТОВАРИСТВО З ОБМЕЖЕНОЮ ВIДПОВIДАЛЬНIСТЮ "СПIЛЬНЕ УКРАЇНСЬКО-НIМЕЦЬКЕ ПIДПРИЄМСТВО "АТЕМ-ФРАНК"</v>
          </cell>
          <cell r="F116">
            <v>2570.20444</v>
          </cell>
          <cell r="G116">
            <v>2470.75</v>
          </cell>
          <cell r="H116">
            <v>4765.10034</v>
          </cell>
          <cell r="I116">
            <v>4833.4997800000001</v>
          </cell>
          <cell r="J116">
            <v>2362.7497800000001</v>
          </cell>
          <cell r="K116">
            <v>0</v>
          </cell>
          <cell r="L116">
            <v>0</v>
          </cell>
          <cell r="M116">
            <v>75.369709999999998</v>
          </cell>
          <cell r="N116">
            <v>68.388840000000002</v>
          </cell>
        </row>
        <row r="117">
          <cell r="B117">
            <v>6</v>
          </cell>
          <cell r="C117" t="str">
            <v>ЖИТОМИРСЬКА ОБЛАСТЬ</v>
          </cell>
          <cell r="D117">
            <v>3563198</v>
          </cell>
          <cell r="E117" t="str">
            <v>ВIДКРИТЕ АКЦIОНЕРНЕ ТОВАРИСТВО "АГРОТЕПЛОМАШ"</v>
          </cell>
          <cell r="F117">
            <v>3305.53152</v>
          </cell>
          <cell r="G117">
            <v>3375.67326</v>
          </cell>
          <cell r="H117">
            <v>4233.2470000000003</v>
          </cell>
          <cell r="I117">
            <v>4375.3469500000001</v>
          </cell>
          <cell r="J117">
            <v>999.67368999999997</v>
          </cell>
          <cell r="K117">
            <v>0</v>
          </cell>
          <cell r="L117">
            <v>0</v>
          </cell>
          <cell r="M117">
            <v>226.40090000000001</v>
          </cell>
          <cell r="N117">
            <v>142.09893</v>
          </cell>
        </row>
        <row r="118">
          <cell r="B118">
            <v>6</v>
          </cell>
          <cell r="C118" t="str">
            <v>ЖИТОМИРСЬКА ОБЛАСТЬ</v>
          </cell>
          <cell r="D118">
            <v>13560309</v>
          </cell>
          <cell r="E118" t="str">
            <v>ТОВАРИСТВО З ОБМЕЖЕНОЮ ВIДПОВIДАЛЬНIСТЮ "ЕКТА-ПРОМ"</v>
          </cell>
          <cell r="F118">
            <v>1313.5727899999999</v>
          </cell>
          <cell r="G118">
            <v>1557.9141299999999</v>
          </cell>
          <cell r="H118">
            <v>3855.6453999999999</v>
          </cell>
          <cell r="I118">
            <v>4090.1383000000001</v>
          </cell>
          <cell r="J118">
            <v>2532.22417</v>
          </cell>
          <cell r="K118">
            <v>0</v>
          </cell>
          <cell r="L118">
            <v>0</v>
          </cell>
          <cell r="M118">
            <v>486.29313999999999</v>
          </cell>
          <cell r="N118">
            <v>234.49288999999999</v>
          </cell>
        </row>
        <row r="119">
          <cell r="B119">
            <v>6</v>
          </cell>
          <cell r="C119" t="str">
            <v>ЖИТОМИРСЬКА ОБЛАСТЬ</v>
          </cell>
          <cell r="D119">
            <v>5478806</v>
          </cell>
          <cell r="E119" t="str">
            <v>ЖИТОМИРСЬКЕ ОРЕНДНЕ ПIДПРИЄМСТВО ТЕПЛОВИХ МЕРЕЖ "ЖИТОМИРТЕПЛОКОМУНЕНЕРГО"</v>
          </cell>
          <cell r="F119">
            <v>2453.9153200000001</v>
          </cell>
          <cell r="G119">
            <v>2979.5092800000002</v>
          </cell>
          <cell r="H119">
            <v>3645.24658</v>
          </cell>
          <cell r="I119">
            <v>3901.8193099999999</v>
          </cell>
          <cell r="J119">
            <v>922.31002999999998</v>
          </cell>
          <cell r="K119">
            <v>0</v>
          </cell>
          <cell r="L119">
            <v>0</v>
          </cell>
          <cell r="M119">
            <v>448.72564999999997</v>
          </cell>
          <cell r="N119">
            <v>99.271090000000001</v>
          </cell>
        </row>
        <row r="120">
          <cell r="B120">
            <v>6</v>
          </cell>
          <cell r="C120" t="str">
            <v>ЖИТОМИРСЬКА ОБЛАСТЬ</v>
          </cell>
          <cell r="D120">
            <v>1374567</v>
          </cell>
          <cell r="E120" t="str">
            <v>ВIДКРИТЕ АКЦIОНЕРНЕ ТОВАРИСТВО "КОРОСТЕНСЬКИЙ ЩЕБЗАВОД"</v>
          </cell>
          <cell r="F120">
            <v>3319.3069799999998</v>
          </cell>
          <cell r="G120">
            <v>3326.7915899999998</v>
          </cell>
          <cell r="H120">
            <v>3614.8610899999999</v>
          </cell>
          <cell r="I120">
            <v>3635.9177399999999</v>
          </cell>
          <cell r="J120">
            <v>309.12615</v>
          </cell>
          <cell r="K120">
            <v>0</v>
          </cell>
          <cell r="L120">
            <v>0</v>
          </cell>
          <cell r="M120">
            <v>38.291519999999998</v>
          </cell>
          <cell r="N120">
            <v>21.056650000000001</v>
          </cell>
        </row>
        <row r="121">
          <cell r="B121">
            <v>6</v>
          </cell>
          <cell r="C121" t="str">
            <v>ЖИТОМИРСЬКА ОБЛАСТЬ</v>
          </cell>
          <cell r="D121">
            <v>31106292</v>
          </cell>
          <cell r="E121" t="str">
            <v>ТОВАРИСТВО З ОБМЕЖЕНОЮ ВIДПОВIДАЛЬНIСТЮ ФАБРИКА "КЛАСУМ"</v>
          </cell>
          <cell r="F121">
            <v>3145.0802199999998</v>
          </cell>
          <cell r="G121">
            <v>3136.3273899999999</v>
          </cell>
          <cell r="H121">
            <v>3290.5839599999999</v>
          </cell>
          <cell r="I121">
            <v>3546.0282999999999</v>
          </cell>
          <cell r="J121">
            <v>409.70091000000002</v>
          </cell>
          <cell r="K121">
            <v>0</v>
          </cell>
          <cell r="L121">
            <v>0</v>
          </cell>
          <cell r="M121">
            <v>235.44359</v>
          </cell>
          <cell r="N121">
            <v>229.51485</v>
          </cell>
        </row>
        <row r="122">
          <cell r="B122">
            <v>7</v>
          </cell>
          <cell r="C122" t="str">
            <v>ЗАКАРПАТСЬКА ОБЛАСТЬ</v>
          </cell>
          <cell r="D122">
            <v>30913130</v>
          </cell>
          <cell r="E122" t="str">
            <v>ЗАКРИТЕ АКЦIОНЕРНЕ ТОВАРИСТВО "ЄВРОКАР"</v>
          </cell>
          <cell r="F122">
            <v>80251.653399999996</v>
          </cell>
          <cell r="G122">
            <v>82056.463699999993</v>
          </cell>
          <cell r="H122">
            <v>115519.40399999999</v>
          </cell>
          <cell r="I122">
            <v>117779.482</v>
          </cell>
          <cell r="J122">
            <v>35723.018499999998</v>
          </cell>
          <cell r="K122">
            <v>7.1190000000000003E-2</v>
          </cell>
          <cell r="L122">
            <v>7.1190000000000003E-2</v>
          </cell>
          <cell r="M122">
            <v>4634.2731599999997</v>
          </cell>
          <cell r="N122">
            <v>2259.89768</v>
          </cell>
        </row>
        <row r="123">
          <cell r="B123">
            <v>7</v>
          </cell>
          <cell r="C123" t="str">
            <v>ЗАКАРПАТСЬКА ОБЛАСТЬ</v>
          </cell>
          <cell r="D123">
            <v>131529</v>
          </cell>
          <cell r="E123" t="str">
            <v>ВIДКРИТЕ АКЦIОНЕРНЕ ТОВАРИСТВО "ЕНЕРГОПОСТАЧАЛЬНА КОМПАНIЯ "ЗАКАРПАТТЯОБЛЕНЕРГО"</v>
          </cell>
          <cell r="F123">
            <v>12613.557000000001</v>
          </cell>
          <cell r="G123">
            <v>11590.575199999999</v>
          </cell>
          <cell r="H123">
            <v>17319.042099999999</v>
          </cell>
          <cell r="I123">
            <v>22527.7372</v>
          </cell>
          <cell r="J123">
            <v>10937.162</v>
          </cell>
          <cell r="K123">
            <v>0</v>
          </cell>
          <cell r="L123">
            <v>-1616.1588999999999</v>
          </cell>
          <cell r="M123">
            <v>3408.12401</v>
          </cell>
          <cell r="N123">
            <v>3406.5955600000002</v>
          </cell>
        </row>
        <row r="124">
          <cell r="B124">
            <v>7</v>
          </cell>
          <cell r="C124" t="str">
            <v>ЗАКАРПАТСЬКА ОБЛАСТЬ</v>
          </cell>
          <cell r="D124">
            <v>412122</v>
          </cell>
          <cell r="E124" t="str">
            <v>ОРЕНДНЕ ПIДПРИЄМСТВО "УЖГОРОДСЬКИЙ КОНЬЯЧНИЙ ЗАВОД"</v>
          </cell>
          <cell r="F124">
            <v>18942.440900000001</v>
          </cell>
          <cell r="G124">
            <v>22701.845000000001</v>
          </cell>
          <cell r="H124">
            <v>22466.2228</v>
          </cell>
          <cell r="I124">
            <v>21154.309600000001</v>
          </cell>
          <cell r="J124">
            <v>-1547.5354</v>
          </cell>
          <cell r="K124">
            <v>0</v>
          </cell>
          <cell r="L124">
            <v>0</v>
          </cell>
          <cell r="M124">
            <v>1582.9793199999999</v>
          </cell>
          <cell r="N124">
            <v>-2231.9151000000002</v>
          </cell>
        </row>
        <row r="125">
          <cell r="B125">
            <v>7</v>
          </cell>
          <cell r="C125" t="str">
            <v>ЗАКАРПАТСЬКА ОБЛАСТЬ</v>
          </cell>
          <cell r="D125">
            <v>31179046</v>
          </cell>
          <cell r="E125" t="str">
            <v>ДОЧIРНЄ ПIДПРИЄМСТВО "ЗАКАРПАТСЬКИЙ ОБЛАВТОДОР" ВIДКРИТОГО АКЦIОНЕРНОГО ТОВАРИСТВА "ДЕРЖАВНА АКЦIОНЕРНА КОМПАНIЯ "АВТОМОБIЛЬНI ДОРОГИ УКРАЇНИ"</v>
          </cell>
          <cell r="F125">
            <v>5176.6349200000004</v>
          </cell>
          <cell r="G125">
            <v>5474.13141</v>
          </cell>
          <cell r="H125">
            <v>6670.7641100000001</v>
          </cell>
          <cell r="I125">
            <v>7843.7139200000001</v>
          </cell>
          <cell r="J125">
            <v>2369.5825100000002</v>
          </cell>
          <cell r="K125">
            <v>0</v>
          </cell>
          <cell r="L125">
            <v>0</v>
          </cell>
          <cell r="M125">
            <v>1187.53061</v>
          </cell>
          <cell r="N125">
            <v>1172.94811</v>
          </cell>
        </row>
        <row r="126">
          <cell r="B126">
            <v>7</v>
          </cell>
          <cell r="C126" t="str">
            <v>ЗАКАРПАТСЬКА ОБЛАСТЬ</v>
          </cell>
          <cell r="D126">
            <v>22091380</v>
          </cell>
          <cell r="E126" t="str">
            <v>СПIЛЬНЕ УКРАЄНСЬКО-ГIБРАЛТАРСЬКЕ ПIДПРИЄМСТВО"КОТНАР" У ФОРМI АКЦIОНЕРНОГО ТОВАРИСТВА ЗАКРИТОГО ТИПУ</v>
          </cell>
          <cell r="F126">
            <v>6494.6449499999999</v>
          </cell>
          <cell r="G126">
            <v>7680.5460599999997</v>
          </cell>
          <cell r="H126">
            <v>6079.4257200000002</v>
          </cell>
          <cell r="I126">
            <v>6740.1721100000004</v>
          </cell>
          <cell r="J126">
            <v>-940.37395000000004</v>
          </cell>
          <cell r="K126">
            <v>0</v>
          </cell>
          <cell r="L126">
            <v>0</v>
          </cell>
          <cell r="M126">
            <v>997.31674999999996</v>
          </cell>
          <cell r="N126">
            <v>997.31674999999996</v>
          </cell>
        </row>
        <row r="127">
          <cell r="B127">
            <v>7</v>
          </cell>
          <cell r="C127" t="str">
            <v>ЗАКАРПАТСЬКА ОБЛАСТЬ</v>
          </cell>
          <cell r="D127">
            <v>22079373</v>
          </cell>
          <cell r="E127" t="str">
            <v>СПIЛЬНЕ УКРАЄНСЬКО-АМЕРИКАНСЬКО-РОСIЙСЬКЕ ПIДПРИЄМСТВО У ФОРМI ТОВАРИСТВА З ОБМЕЖЕНОЮ ВIДПОВIДАЛЬНIСТЮ "АЙСБЕРГ"</v>
          </cell>
          <cell r="F127">
            <v>4877.9365600000001</v>
          </cell>
          <cell r="G127">
            <v>5646.1070399999999</v>
          </cell>
          <cell r="H127">
            <v>5516.4258499999996</v>
          </cell>
          <cell r="I127">
            <v>5916.0513199999996</v>
          </cell>
          <cell r="J127">
            <v>269.94427999999999</v>
          </cell>
          <cell r="K127">
            <v>0</v>
          </cell>
          <cell r="L127">
            <v>0</v>
          </cell>
          <cell r="M127">
            <v>635.20038</v>
          </cell>
          <cell r="N127">
            <v>635.20038</v>
          </cell>
        </row>
        <row r="128">
          <cell r="B128">
            <v>7</v>
          </cell>
          <cell r="C128" t="str">
            <v>ЗАКАРПАТСЬКА ОБЛАСТЬ</v>
          </cell>
          <cell r="D128">
            <v>22111964</v>
          </cell>
          <cell r="E128" t="str">
            <v>ЗАКАРПАТСЬКА ФIЛIЯ ЗАКРИТОГО АКЦIОНЕРНОГО ТОВАРИСТВА "УКРАЇНСЬКИЙ МОБIЛЬНИЙ ЗВ'ЯЗОК"</v>
          </cell>
          <cell r="F128">
            <v>4103.87</v>
          </cell>
          <cell r="G128">
            <v>4103.87</v>
          </cell>
          <cell r="H128">
            <v>4254.2179999999998</v>
          </cell>
          <cell r="I128">
            <v>4254.2179999999998</v>
          </cell>
          <cell r="J128">
            <v>150.34800000000001</v>
          </cell>
          <cell r="K128">
            <v>0</v>
          </cell>
          <cell r="L128">
            <v>0</v>
          </cell>
          <cell r="M128">
            <v>5.994E-2</v>
          </cell>
          <cell r="N128">
            <v>0</v>
          </cell>
        </row>
        <row r="129">
          <cell r="B129">
            <v>7</v>
          </cell>
          <cell r="C129" t="str">
            <v>ЗАКАРПАТСЬКА ОБЛАСТЬ</v>
          </cell>
          <cell r="D129">
            <v>2649977</v>
          </cell>
          <cell r="E129" t="str">
            <v>ДОЧIРНЄ ПIДПРИЄМСТВО САНАТОРIЙ "СОНЯЧНЕ ЗАКАРПАТТЯ" ЗАТ ЛIКУВАЛЬНО-ОЗДОРОВЧИХ ЗАКЛАДIВ ПРОФ "УКРПРОФОЗДОРОВНИЦЯ</v>
          </cell>
          <cell r="F129">
            <v>2993.4677999999999</v>
          </cell>
          <cell r="G129">
            <v>2998.78431</v>
          </cell>
          <cell r="H129">
            <v>3757.4848099999999</v>
          </cell>
          <cell r="I129">
            <v>3968.8976699999998</v>
          </cell>
          <cell r="J129">
            <v>970.11335999999994</v>
          </cell>
          <cell r="K129">
            <v>0</v>
          </cell>
          <cell r="L129">
            <v>-8.9169999999999999E-2</v>
          </cell>
          <cell r="M129">
            <v>225.95307</v>
          </cell>
          <cell r="N129">
            <v>211.32301000000001</v>
          </cell>
        </row>
        <row r="130">
          <cell r="B130">
            <v>7</v>
          </cell>
          <cell r="C130" t="str">
            <v>ЗАКАРПАТСЬКА ОБЛАСТЬ</v>
          </cell>
          <cell r="D130">
            <v>5528259</v>
          </cell>
          <cell r="E130" t="str">
            <v>ВIДКРИТЕ АКЦIОНЕРНЕ ТОВАРИСТВО "ПЛОДООВОЧ"</v>
          </cell>
          <cell r="F130">
            <v>863.35383999999999</v>
          </cell>
          <cell r="G130">
            <v>741.55488000000003</v>
          </cell>
          <cell r="H130">
            <v>2302.76962</v>
          </cell>
          <cell r="I130">
            <v>3541.8868699999998</v>
          </cell>
          <cell r="J130">
            <v>2800.3319900000001</v>
          </cell>
          <cell r="K130">
            <v>0</v>
          </cell>
          <cell r="L130">
            <v>0</v>
          </cell>
          <cell r="M130">
            <v>751.02468999999996</v>
          </cell>
          <cell r="N130">
            <v>738.39215999999999</v>
          </cell>
        </row>
        <row r="131">
          <cell r="B131">
            <v>7</v>
          </cell>
          <cell r="C131" t="str">
            <v>ЗАКАРПАТСЬКА ОБЛАСТЬ</v>
          </cell>
          <cell r="D131">
            <v>20455240</v>
          </cell>
          <cell r="E131" t="str">
            <v>ПРИВАТНЕ ПIДПРИЄМСТВО "КАРНIКА"</v>
          </cell>
          <cell r="F131">
            <v>2392.0141699999999</v>
          </cell>
          <cell r="G131">
            <v>2352.6611699999999</v>
          </cell>
          <cell r="H131">
            <v>2906.2477899999999</v>
          </cell>
          <cell r="I131">
            <v>3363.0677900000001</v>
          </cell>
          <cell r="J131">
            <v>1010.40662</v>
          </cell>
          <cell r="K131">
            <v>0</v>
          </cell>
          <cell r="L131">
            <v>0</v>
          </cell>
          <cell r="M131">
            <v>456.82215000000002</v>
          </cell>
          <cell r="N131">
            <v>456.82</v>
          </cell>
        </row>
        <row r="132">
          <cell r="B132">
            <v>7</v>
          </cell>
          <cell r="C132" t="str">
            <v>ЗАКАРПАТСЬКА ОБЛАСТЬ</v>
          </cell>
          <cell r="D132">
            <v>22083669</v>
          </cell>
          <cell r="E132" t="str">
            <v>ТОВАРИСТВО З ОБМЕЖЕНОЮ ВIДПОВIДАЛЬНIСТЮ "УНIВЕРСАЛ-М"</v>
          </cell>
          <cell r="F132">
            <v>2286.8150799999999</v>
          </cell>
          <cell r="G132">
            <v>2390.6939400000001</v>
          </cell>
          <cell r="H132">
            <v>2464.8906299999999</v>
          </cell>
          <cell r="I132">
            <v>2786.9076300000002</v>
          </cell>
          <cell r="J132">
            <v>396.21368999999999</v>
          </cell>
          <cell r="K132">
            <v>0</v>
          </cell>
          <cell r="L132">
            <v>0</v>
          </cell>
          <cell r="M132">
            <v>427.17406</v>
          </cell>
          <cell r="N132">
            <v>322.017</v>
          </cell>
        </row>
        <row r="133">
          <cell r="B133">
            <v>7</v>
          </cell>
          <cell r="C133" t="str">
            <v>ЗАКАРПАТСЬКА ОБЛАСТЬ</v>
          </cell>
          <cell r="D133">
            <v>1037092</v>
          </cell>
          <cell r="E133" t="str">
            <v>ВIДКРИТЕ АКЦIОНЕРНЕ ТОВАРИСТВО "ВИНОГРАДIВСЬКА ПЕРЕСУВНА МЕХАНIЗОВАНА КОЛОНА №78"</v>
          </cell>
          <cell r="F133">
            <v>2018.9525699999999</v>
          </cell>
          <cell r="G133">
            <v>2191.8226199999999</v>
          </cell>
          <cell r="H133">
            <v>2427.1972599999999</v>
          </cell>
          <cell r="I133">
            <v>2686.0823</v>
          </cell>
          <cell r="J133">
            <v>494.25968</v>
          </cell>
          <cell r="K133">
            <v>0</v>
          </cell>
          <cell r="L133">
            <v>0</v>
          </cell>
          <cell r="M133">
            <v>434.05826999999999</v>
          </cell>
          <cell r="N133">
            <v>258.88467000000003</v>
          </cell>
        </row>
        <row r="134">
          <cell r="B134">
            <v>7</v>
          </cell>
          <cell r="C134" t="str">
            <v>ЗАКАРПАТСЬКА ОБЛАСТЬ</v>
          </cell>
          <cell r="D134">
            <v>30104493</v>
          </cell>
          <cell r="E134" t="str">
            <v>ТОВАРИСТВО З ОБМЕЖЕНОЮ ВIДПОВIДАЛЬНIСТЮ "ЗАВОД "КОНВЕКТОР"</v>
          </cell>
          <cell r="F134">
            <v>2052.7278099999999</v>
          </cell>
          <cell r="G134">
            <v>2052.7271000000001</v>
          </cell>
          <cell r="H134">
            <v>2307.6967</v>
          </cell>
          <cell r="I134">
            <v>2578.2147</v>
          </cell>
          <cell r="J134">
            <v>525.48760000000004</v>
          </cell>
          <cell r="K134">
            <v>0</v>
          </cell>
          <cell r="L134">
            <v>0</v>
          </cell>
          <cell r="M134">
            <v>270.51870000000002</v>
          </cell>
          <cell r="N134">
            <v>270.51799999999997</v>
          </cell>
        </row>
        <row r="135">
          <cell r="B135">
            <v>7</v>
          </cell>
          <cell r="C135" t="str">
            <v>ЗАКАРПАТСЬКА ОБЛАСТЬ</v>
          </cell>
          <cell r="D135">
            <v>371512</v>
          </cell>
          <cell r="E135" t="str">
            <v>ВIДКРИТЕ АКЦIОНЕРНЕ ТОВАРИСТВО "СВАЛЯВСЬКI МIНЕРАЛЬНI ВОДИ"</v>
          </cell>
          <cell r="F135">
            <v>1709.52037</v>
          </cell>
          <cell r="G135">
            <v>1677.2774899999999</v>
          </cell>
          <cell r="H135">
            <v>2230.28863</v>
          </cell>
          <cell r="I135">
            <v>2429.66374</v>
          </cell>
          <cell r="J135">
            <v>752.38625000000002</v>
          </cell>
          <cell r="K135">
            <v>0</v>
          </cell>
          <cell r="L135">
            <v>0</v>
          </cell>
          <cell r="M135">
            <v>204.88930999999999</v>
          </cell>
          <cell r="N135">
            <v>199.37499</v>
          </cell>
        </row>
        <row r="136">
          <cell r="B136">
            <v>7</v>
          </cell>
          <cell r="C136" t="str">
            <v>ЗАКАРПАТСЬКА ОБЛАСТЬ</v>
          </cell>
          <cell r="D136">
            <v>453256</v>
          </cell>
          <cell r="E136" t="str">
            <v>ВIДКРИТЕ АКЦIОНЕРНЕ ТОВАРИСТВО "УЖГОРОДМОЛОКО"</v>
          </cell>
          <cell r="F136">
            <v>4.4103599999999998</v>
          </cell>
          <cell r="G136">
            <v>5.8125600000000004</v>
          </cell>
          <cell r="H136">
            <v>2361.2469299999998</v>
          </cell>
          <cell r="I136">
            <v>2397.1907900000001</v>
          </cell>
          <cell r="J136">
            <v>2391.3782299999998</v>
          </cell>
          <cell r="K136">
            <v>0</v>
          </cell>
          <cell r="L136">
            <v>0</v>
          </cell>
          <cell r="M136">
            <v>29.487860000000001</v>
          </cell>
          <cell r="N136">
            <v>28.556339999999999</v>
          </cell>
        </row>
        <row r="137">
          <cell r="B137">
            <v>7</v>
          </cell>
          <cell r="C137" t="str">
            <v>ЗАКАРПАТСЬКА ОБЛАСТЬ</v>
          </cell>
          <cell r="D137">
            <v>22073637</v>
          </cell>
          <cell r="E137" t="str">
            <v>УКРАЄНСЬКО-АВСТРIЙСЬКЕ ПIДПРИЄМСТВО З IНОЗЕМНИМИ IНВЕСТИЦIЯМИ У ФОРМI ТОВАРИСТВА З ОБМЕЖЕНОЮ ВIДПОВIДАЛЬНIСТЮ " ФIШЕР-МУКАЧЕВО"</v>
          </cell>
          <cell r="F137">
            <v>-1691.9463000000001</v>
          </cell>
          <cell r="G137">
            <v>-5631.9578000000001</v>
          </cell>
          <cell r="H137">
            <v>-1323.1686</v>
          </cell>
          <cell r="I137">
            <v>2256.65697</v>
          </cell>
          <cell r="J137">
            <v>7888.61481</v>
          </cell>
          <cell r="K137">
            <v>0</v>
          </cell>
          <cell r="L137">
            <v>0</v>
          </cell>
          <cell r="M137">
            <v>4579.5254999999997</v>
          </cell>
          <cell r="N137">
            <v>3627.8957399999999</v>
          </cell>
        </row>
        <row r="138">
          <cell r="B138">
            <v>7</v>
          </cell>
          <cell r="C138" t="str">
            <v>ЗАКАРПАТСЬКА ОБЛАСТЬ</v>
          </cell>
          <cell r="D138">
            <v>31326993</v>
          </cell>
          <cell r="E138" t="str">
            <v>ТОВАРИСТВО З ОБМЕЖЕНОЮ ВIДПОВIДАЛЬНIСТЮ " ЗАКАРПАТСЬКА ПРОДОВОЛЬЧА ГРУПА "</v>
          </cell>
          <cell r="F138">
            <v>1771.7058199999999</v>
          </cell>
          <cell r="G138">
            <v>1881.2070200000001</v>
          </cell>
          <cell r="H138">
            <v>1764.3357900000001</v>
          </cell>
          <cell r="I138">
            <v>2208.8147899999999</v>
          </cell>
          <cell r="J138">
            <v>327.60777000000002</v>
          </cell>
          <cell r="K138">
            <v>0</v>
          </cell>
          <cell r="L138">
            <v>0</v>
          </cell>
          <cell r="M138">
            <v>128.20571000000001</v>
          </cell>
          <cell r="N138">
            <v>66.484700000000004</v>
          </cell>
        </row>
        <row r="139">
          <cell r="B139">
            <v>7</v>
          </cell>
          <cell r="C139" t="str">
            <v>ЗАКАРПАТСЬКА ОБЛАСТЬ</v>
          </cell>
          <cell r="D139">
            <v>26530474</v>
          </cell>
          <cell r="E139" t="str">
            <v>ФIЛIЯ АКЦIОНЕРНОГО КОМЕРЦIЙНОГО БАНКУ "РАЙФФАЙЗЕНБАНК УКРАЇНА" В М.УЖГОРОДI</v>
          </cell>
          <cell r="F139">
            <v>225.34377000000001</v>
          </cell>
          <cell r="G139">
            <v>225.34616</v>
          </cell>
          <cell r="H139">
            <v>1989.6287</v>
          </cell>
          <cell r="I139">
            <v>1989.62643</v>
          </cell>
          <cell r="J139">
            <v>1764.28027</v>
          </cell>
          <cell r="K139">
            <v>0</v>
          </cell>
          <cell r="L139">
            <v>0</v>
          </cell>
          <cell r="M139">
            <v>1.2E-4</v>
          </cell>
          <cell r="N139">
            <v>-2.2699999999999999E-3</v>
          </cell>
        </row>
        <row r="140">
          <cell r="B140">
            <v>7</v>
          </cell>
          <cell r="C140" t="str">
            <v>ЗАКАРПАТСЬКА ОБЛАСТЬ</v>
          </cell>
          <cell r="D140">
            <v>8596883</v>
          </cell>
          <cell r="E140" t="str">
            <v>ВIДДIЛ ДЕРЖАВНОЇ СЛУЖБИ ОХОРОНИ ПРИ УМВС УКРАЇНИ В ЗАКАРПАТСЬКIЙ ОБЛАСТI</v>
          </cell>
          <cell r="F140">
            <v>1771.9856400000001</v>
          </cell>
          <cell r="G140">
            <v>1771.9856400000001</v>
          </cell>
          <cell r="H140">
            <v>1811.55171</v>
          </cell>
          <cell r="I140">
            <v>1977.3542</v>
          </cell>
          <cell r="J140">
            <v>205.36856</v>
          </cell>
          <cell r="K140">
            <v>0</v>
          </cell>
          <cell r="L140">
            <v>0</v>
          </cell>
          <cell r="M140">
            <v>171.24091999999999</v>
          </cell>
          <cell r="N140">
            <v>165.80249000000001</v>
          </cell>
        </row>
        <row r="141">
          <cell r="B141">
            <v>7</v>
          </cell>
          <cell r="C141" t="str">
            <v>ЗАКАРПАТСЬКА ОБЛАСТЬ</v>
          </cell>
          <cell r="D141">
            <v>30953330</v>
          </cell>
          <cell r="E141" t="str">
            <v>ТОВАРИСТВО З ОБМЕЖЕНОЮ ВIДПОВIДАЛЬНIСТЮ "НIДАН+"</v>
          </cell>
          <cell r="F141">
            <v>-299.54286000000002</v>
          </cell>
          <cell r="G141">
            <v>-401.72421000000003</v>
          </cell>
          <cell r="H141">
            <v>2023.2936500000001</v>
          </cell>
          <cell r="I141">
            <v>1974.1316999999999</v>
          </cell>
          <cell r="J141">
            <v>2375.8559100000002</v>
          </cell>
          <cell r="K141">
            <v>0</v>
          </cell>
          <cell r="L141">
            <v>0</v>
          </cell>
          <cell r="M141">
            <v>504.97761000000003</v>
          </cell>
          <cell r="N141">
            <v>504.97761000000003</v>
          </cell>
        </row>
        <row r="142">
          <cell r="B142">
            <v>8</v>
          </cell>
          <cell r="C142" t="str">
            <v>ЗАПОРIЗЬКА ОБЛАСТЬ</v>
          </cell>
          <cell r="D142">
            <v>32096432</v>
          </cell>
          <cell r="E142" t="str">
            <v>ДОЧIРНЄ ПIДПРИЄМСТВО "IМIДЖ ХОЛДИНГ" АКЦIОНЕРНОЄ КОМПАНIЄ "IМIДЖ ХОЛДИНГ АПС"</v>
          </cell>
          <cell r="F142">
            <v>165024.84400000001</v>
          </cell>
          <cell r="G142">
            <v>260837.383</v>
          </cell>
          <cell r="H142">
            <v>437067.27100000001</v>
          </cell>
          <cell r="I142">
            <v>555397.696</v>
          </cell>
          <cell r="J142">
            <v>294560.31300000002</v>
          </cell>
          <cell r="K142">
            <v>0</v>
          </cell>
          <cell r="L142">
            <v>-2829.0702999999999</v>
          </cell>
          <cell r="M142">
            <v>230456.96799999999</v>
          </cell>
          <cell r="N142">
            <v>115040.817</v>
          </cell>
        </row>
        <row r="143">
          <cell r="B143">
            <v>8</v>
          </cell>
          <cell r="C143" t="str">
            <v>ЗАПОРIЗЬКА ОБЛАСТЬ</v>
          </cell>
          <cell r="D143">
            <v>25480917</v>
          </cell>
          <cell r="E143" t="str">
            <v>ЗАКРИТЕ АКЦIОНЕРНЕ ТОВАРИСТВО З IНОЗЕМНОЮ IНВЕСТИЦIЄЮ "ЗАПОРIЗЬКИЙ АВТОМОБIЛЕБУДIВНИЙ ЗАВОД"</v>
          </cell>
          <cell r="F143">
            <v>253165.266</v>
          </cell>
          <cell r="G143">
            <v>202285.82699999999</v>
          </cell>
          <cell r="H143">
            <v>296507.01500000001</v>
          </cell>
          <cell r="I143">
            <v>304788.78700000001</v>
          </cell>
          <cell r="J143">
            <v>102502.959</v>
          </cell>
          <cell r="K143">
            <v>0</v>
          </cell>
          <cell r="L143">
            <v>0</v>
          </cell>
          <cell r="M143">
            <v>8308.8997299999992</v>
          </cell>
          <cell r="N143">
            <v>8279.5994599999995</v>
          </cell>
        </row>
        <row r="144">
          <cell r="B144">
            <v>8</v>
          </cell>
          <cell r="C144" t="str">
            <v>ЗАПОРIЗЬКА ОБЛАСТЬ</v>
          </cell>
          <cell r="D144">
            <v>130872</v>
          </cell>
          <cell r="E144" t="str">
            <v>ВIДКРИТЕ АКЦIОНЕРНЕ ТОВАРИСТВО "ДНIПРОЕНЕРГО"</v>
          </cell>
          <cell r="F144">
            <v>266738.17300000001</v>
          </cell>
          <cell r="G144">
            <v>278682.679</v>
          </cell>
          <cell r="H144">
            <v>206539.859</v>
          </cell>
          <cell r="I144">
            <v>218911.859</v>
          </cell>
          <cell r="J144">
            <v>-59770.821000000004</v>
          </cell>
          <cell r="K144">
            <v>0</v>
          </cell>
          <cell r="L144">
            <v>-364.38900999999998</v>
          </cell>
          <cell r="M144">
            <v>8840.7079200000007</v>
          </cell>
          <cell r="N144">
            <v>8840.70759</v>
          </cell>
        </row>
        <row r="145">
          <cell r="B145">
            <v>8</v>
          </cell>
          <cell r="C145" t="str">
            <v>ЗАПОРIЗЬКА ОБЛАСТЬ</v>
          </cell>
          <cell r="D145">
            <v>194731</v>
          </cell>
          <cell r="E145" t="str">
            <v>КАЗЕННЕ ПIДПРИЄМСТВО "ЗАПОРIЗЬКИЙ ТИТАНО-МАГНIЄВИЙ КОМБIНАТ"</v>
          </cell>
          <cell r="F145">
            <v>80188.746199999994</v>
          </cell>
          <cell r="G145">
            <v>80658.745999999999</v>
          </cell>
          <cell r="H145">
            <v>162382.29999999999</v>
          </cell>
          <cell r="I145">
            <v>169828.81599999999</v>
          </cell>
          <cell r="J145">
            <v>89170.069699999993</v>
          </cell>
          <cell r="K145">
            <v>0</v>
          </cell>
          <cell r="L145">
            <v>0</v>
          </cell>
          <cell r="M145">
            <v>11648.773300000001</v>
          </cell>
          <cell r="N145">
            <v>7446.3915399999996</v>
          </cell>
        </row>
        <row r="146">
          <cell r="B146">
            <v>8</v>
          </cell>
          <cell r="C146" t="str">
            <v>ЗАПОРIЗЬКА ОБЛАСТЬ</v>
          </cell>
          <cell r="D146">
            <v>377511</v>
          </cell>
          <cell r="E146" t="str">
            <v>ВIДКРИТЕ АКЦIОНЕРНЕ ТОВАРИСТВО ПИВО-БЕЗАЛКОГОЛЬНИЙ КОМБIНАТ "СЛАВУТИЧ"</v>
          </cell>
          <cell r="F146">
            <v>129125.33500000001</v>
          </cell>
          <cell r="G146">
            <v>127688.924</v>
          </cell>
          <cell r="H146">
            <v>115528.97</v>
          </cell>
          <cell r="I146">
            <v>115853.065</v>
          </cell>
          <cell r="J146">
            <v>-11835.859</v>
          </cell>
          <cell r="K146">
            <v>0</v>
          </cell>
          <cell r="L146">
            <v>0</v>
          </cell>
          <cell r="M146">
            <v>507.86500999999998</v>
          </cell>
          <cell r="N146">
            <v>290.36590000000001</v>
          </cell>
        </row>
        <row r="147">
          <cell r="B147">
            <v>8</v>
          </cell>
          <cell r="C147" t="str">
            <v>ЗАПОРIЗЬКА ОБЛАСТЬ</v>
          </cell>
          <cell r="D147">
            <v>19355964</v>
          </cell>
          <cell r="E147" t="str">
            <v>ВIДОКРЕМЛЕНИЙ ПIДРОЗДIЛ "ЗАПОРIЗЬКА АТОМНА ЕЛЕКТРИЧНА СТАНЦIЯ " ДЕРЖАВНОГО ПIДПРИЄМСТВА "НАЦIОНАЛЬНА АТОМНА ЕНЕРГОГЕНЕРУЮЧА КОМПАНIЯ "ЕНЕРГОАТОМ"</v>
          </cell>
          <cell r="F147">
            <v>60179.949099999998</v>
          </cell>
          <cell r="G147">
            <v>97105.2261</v>
          </cell>
          <cell r="H147">
            <v>145847.58199999999</v>
          </cell>
          <cell r="I147">
            <v>102702.348</v>
          </cell>
          <cell r="J147">
            <v>5597.1218200000003</v>
          </cell>
          <cell r="K147">
            <v>0</v>
          </cell>
          <cell r="L147">
            <v>-17521.933000000001</v>
          </cell>
          <cell r="M147">
            <v>1401.1740500000001</v>
          </cell>
          <cell r="N147">
            <v>-60694.902000000002</v>
          </cell>
        </row>
        <row r="148">
          <cell r="B148">
            <v>8</v>
          </cell>
          <cell r="C148" t="str">
            <v>ЗАПОРIЗЬКА ОБЛАСТЬ</v>
          </cell>
          <cell r="D148">
            <v>191224</v>
          </cell>
          <cell r="E148" t="str">
            <v>ВIДКРИТЕ АКЦIОНЕРНЕ ТОВАРИСТВО "ЗАПОРОЖКОКС"</v>
          </cell>
          <cell r="F148">
            <v>95307.209499999997</v>
          </cell>
          <cell r="G148">
            <v>92529.313899999994</v>
          </cell>
          <cell r="H148">
            <v>71387.785699999993</v>
          </cell>
          <cell r="I148">
            <v>89338.612399999998</v>
          </cell>
          <cell r="J148">
            <v>-3190.7015999999999</v>
          </cell>
          <cell r="K148">
            <v>0</v>
          </cell>
          <cell r="L148">
            <v>-2859.2903999999999</v>
          </cell>
          <cell r="M148">
            <v>15206.828799999999</v>
          </cell>
          <cell r="N148">
            <v>15090.438</v>
          </cell>
        </row>
        <row r="149">
          <cell r="B149">
            <v>8</v>
          </cell>
          <cell r="C149" t="str">
            <v>ЗАПОРIЗЬКА ОБЛАСТЬ</v>
          </cell>
          <cell r="D149">
            <v>194122</v>
          </cell>
          <cell r="E149" t="str">
            <v>ВIДКРИТЕ АКЦIОНЕРНЕ ТОВАРИСТВО "ЗАПОРIЗЬКИЙ ВИРОБНИЧИЙ АЛЮМIНIЄВИЙ КОМБIНАТ"</v>
          </cell>
          <cell r="F149">
            <v>-472.38247000000001</v>
          </cell>
          <cell r="G149">
            <v>34120.271000000001</v>
          </cell>
          <cell r="H149">
            <v>9840.8368699999992</v>
          </cell>
          <cell r="I149">
            <v>42172.3462</v>
          </cell>
          <cell r="J149">
            <v>8052.0752700000003</v>
          </cell>
          <cell r="K149">
            <v>0</v>
          </cell>
          <cell r="L149">
            <v>0</v>
          </cell>
          <cell r="M149">
            <v>80963.746100000004</v>
          </cell>
          <cell r="N149">
            <v>32313.894700000001</v>
          </cell>
        </row>
        <row r="150">
          <cell r="B150">
            <v>8</v>
          </cell>
          <cell r="C150" t="str">
            <v>ЗАПОРIЗЬКА ОБЛАСТЬ</v>
          </cell>
          <cell r="D150">
            <v>130926</v>
          </cell>
          <cell r="E150" t="str">
            <v>ВIДКРИТЕ АКЦIОНЕРНЕ ТОВАРИСТВО "ЗАПОРIЖЖЯОБЛЕНЕРГО"</v>
          </cell>
          <cell r="F150">
            <v>46063.197899999999</v>
          </cell>
          <cell r="G150">
            <v>43675.812599999997</v>
          </cell>
          <cell r="H150">
            <v>28538.5262</v>
          </cell>
          <cell r="I150">
            <v>32538.990399999999</v>
          </cell>
          <cell r="J150">
            <v>-11136.822</v>
          </cell>
          <cell r="K150">
            <v>1005.85384</v>
          </cell>
          <cell r="L150">
            <v>-1476.8625999999999</v>
          </cell>
          <cell r="M150">
            <v>2579.3069799999998</v>
          </cell>
          <cell r="N150">
            <v>2504.8777500000001</v>
          </cell>
        </row>
        <row r="151">
          <cell r="B151">
            <v>8</v>
          </cell>
          <cell r="C151" t="str">
            <v>ЗАПОРIЗЬКА ОБЛАСТЬ</v>
          </cell>
          <cell r="D151">
            <v>32028053</v>
          </cell>
          <cell r="E151" t="str">
            <v>ТОВАРИСТВО З ОБМЕЖЕНОЮ ВIДПОВIДАЛЬНIСТЮ "ЦЕНТРОСТАЛЬ"</v>
          </cell>
          <cell r="F151">
            <v>9058.2819999999992</v>
          </cell>
          <cell r="G151">
            <v>9397.7819999999992</v>
          </cell>
          <cell r="H151">
            <v>28872.377199999999</v>
          </cell>
          <cell r="I151">
            <v>30939.687999999998</v>
          </cell>
          <cell r="J151">
            <v>21541.905999999999</v>
          </cell>
          <cell r="K151">
            <v>0</v>
          </cell>
          <cell r="L151">
            <v>0</v>
          </cell>
          <cell r="M151">
            <v>2407.6067899999998</v>
          </cell>
          <cell r="N151">
            <v>2067.31079</v>
          </cell>
        </row>
        <row r="152">
          <cell r="B152">
            <v>8</v>
          </cell>
          <cell r="C152" t="str">
            <v>ЗАПОРIЗЬКА ОБЛАСТЬ</v>
          </cell>
          <cell r="D152">
            <v>32116212</v>
          </cell>
          <cell r="E152" t="str">
            <v>ТОВАРИСТВО З ОБМЕЖЕНОЮ ВIДПОВIДАЛЬНIСТЮ "ЗАРС"</v>
          </cell>
          <cell r="F152">
            <v>86518.215200000006</v>
          </cell>
          <cell r="G152">
            <v>101384.557</v>
          </cell>
          <cell r="H152">
            <v>29942.111199999999</v>
          </cell>
          <cell r="I152">
            <v>28913.268800000002</v>
          </cell>
          <cell r="J152">
            <v>-72471.288</v>
          </cell>
          <cell r="K152">
            <v>0</v>
          </cell>
          <cell r="L152">
            <v>0</v>
          </cell>
          <cell r="M152">
            <v>1131.7102600000001</v>
          </cell>
          <cell r="N152">
            <v>-1028.8424</v>
          </cell>
        </row>
        <row r="153">
          <cell r="B153">
            <v>8</v>
          </cell>
          <cell r="C153" t="str">
            <v>ЗАПОРIЗЬКА ОБЛАСТЬ</v>
          </cell>
          <cell r="D153">
            <v>186536</v>
          </cell>
          <cell r="E153" t="str">
            <v>ВIДКРИТЕ АКЦIОНЕРНЕ ТОВАРИСТВО "ЕЛЕКТРОМЕТАЛУРГIЙНИЙ ЗАВОД "ДНIПРОСПЕЦСТАЛЬ" IМ. А.М.КУЗЬМIНА"</v>
          </cell>
          <cell r="F153">
            <v>13036.246999999999</v>
          </cell>
          <cell r="G153">
            <v>3030.99539</v>
          </cell>
          <cell r="H153">
            <v>-11435.153</v>
          </cell>
          <cell r="I153">
            <v>24413.8622</v>
          </cell>
          <cell r="J153">
            <v>21382.8668</v>
          </cell>
          <cell r="K153">
            <v>0</v>
          </cell>
          <cell r="L153">
            <v>0</v>
          </cell>
          <cell r="M153">
            <v>54995.864800000003</v>
          </cell>
          <cell r="N153">
            <v>35805.151299999998</v>
          </cell>
        </row>
        <row r="154">
          <cell r="B154">
            <v>8</v>
          </cell>
          <cell r="C154" t="str">
            <v>ЗАПОРIЗЬКА ОБЛАСТЬ</v>
          </cell>
          <cell r="D154">
            <v>191885</v>
          </cell>
          <cell r="E154" t="str">
            <v>ВIДКРИТЕ АКЦIОНЕРНЕ ТОВАРИСТВО "ЗАПОРIЖВОГНЕТРИВ"</v>
          </cell>
          <cell r="F154">
            <v>9852.2865700000002</v>
          </cell>
          <cell r="G154">
            <v>11289.091</v>
          </cell>
          <cell r="H154">
            <v>24354.793300000001</v>
          </cell>
          <cell r="I154">
            <v>22690.691800000001</v>
          </cell>
          <cell r="J154">
            <v>11401.6008</v>
          </cell>
          <cell r="K154">
            <v>0</v>
          </cell>
          <cell r="L154">
            <v>0</v>
          </cell>
          <cell r="M154">
            <v>13.66977</v>
          </cell>
          <cell r="N154">
            <v>-1664.4565</v>
          </cell>
        </row>
        <row r="155">
          <cell r="B155">
            <v>8</v>
          </cell>
          <cell r="C155" t="str">
            <v>ЗАПОРIЗЬКА ОБЛАСТЬ</v>
          </cell>
          <cell r="D155">
            <v>130889</v>
          </cell>
          <cell r="E155" t="str">
            <v>ФIЛIЯ "ДНIПРОВСЬКА ГЕС" ВIДКРИТОГО АКЦIОНЕРНОГО ТОВАРИСТВА "УКРГIДРОЕНЕРГО"</v>
          </cell>
          <cell r="F155">
            <v>15571.1909</v>
          </cell>
          <cell r="G155">
            <v>15550.3153</v>
          </cell>
          <cell r="H155">
            <v>22223.3514</v>
          </cell>
          <cell r="I155">
            <v>21401.4781</v>
          </cell>
          <cell r="J155">
            <v>5851.1628499999997</v>
          </cell>
          <cell r="K155">
            <v>0</v>
          </cell>
          <cell r="L155">
            <v>0</v>
          </cell>
          <cell r="M155">
            <v>19.702179999999998</v>
          </cell>
          <cell r="N155">
            <v>-821.87323000000004</v>
          </cell>
        </row>
        <row r="156">
          <cell r="B156">
            <v>8</v>
          </cell>
          <cell r="C156" t="str">
            <v>ЗАПОРIЗЬКА ОБЛАСТЬ</v>
          </cell>
          <cell r="D156">
            <v>1056273</v>
          </cell>
          <cell r="E156" t="str">
            <v>ВIДКРИТЕ АКЦIОНЕРНЕ ТОВАРИСТВО "ЗАПОРIЗЬКИЙ ЕЛЕКТРОВОЗОРЕМОНТНИЙ ЗАВОД"</v>
          </cell>
          <cell r="F156">
            <v>13382.917799999999</v>
          </cell>
          <cell r="G156">
            <v>13385.451999999999</v>
          </cell>
          <cell r="H156">
            <v>16920.836899999998</v>
          </cell>
          <cell r="I156">
            <v>18500.3387</v>
          </cell>
          <cell r="J156">
            <v>5114.8867700000001</v>
          </cell>
          <cell r="K156">
            <v>0</v>
          </cell>
          <cell r="L156">
            <v>0</v>
          </cell>
          <cell r="M156">
            <v>1600.86123</v>
          </cell>
          <cell r="N156">
            <v>1579.5018399999999</v>
          </cell>
        </row>
        <row r="157">
          <cell r="B157">
            <v>8</v>
          </cell>
          <cell r="C157" t="str">
            <v>ЗАПОРIЗЬКА ОБЛАСТЬ</v>
          </cell>
          <cell r="D157">
            <v>4851255</v>
          </cell>
          <cell r="E157" t="str">
            <v>ВIДКРИТЕ АКЦIОНЕРНЕ ТОВАРИСТВО "БУДIВЕЛЬНО-МОНТАЖНЕ УПРАВЛIННЯ "ЗАПОРIЖСТАЛЬБУД-1"</v>
          </cell>
          <cell r="F157">
            <v>12482.1283</v>
          </cell>
          <cell r="G157">
            <v>12482.144</v>
          </cell>
          <cell r="H157">
            <v>16867.780200000001</v>
          </cell>
          <cell r="I157">
            <v>18059.263800000001</v>
          </cell>
          <cell r="J157">
            <v>5577.1197199999997</v>
          </cell>
          <cell r="K157">
            <v>0</v>
          </cell>
          <cell r="L157">
            <v>0</v>
          </cell>
          <cell r="M157">
            <v>1191.5177000000001</v>
          </cell>
          <cell r="N157">
            <v>1191.4835700000001</v>
          </cell>
        </row>
        <row r="158">
          <cell r="B158">
            <v>8</v>
          </cell>
          <cell r="C158" t="str">
            <v>ЗАПОРIЗЬКА ОБЛАСТЬ</v>
          </cell>
          <cell r="D158">
            <v>3327121</v>
          </cell>
          <cell r="E158" t="str">
            <v>КОМУНАЛЬНЕ ПIДПРИЄМСТВО "ВОДОКАНАЛ"</v>
          </cell>
          <cell r="F158">
            <v>953.60134000000005</v>
          </cell>
          <cell r="G158">
            <v>3997.50326</v>
          </cell>
          <cell r="H158">
            <v>15745.9179</v>
          </cell>
          <cell r="I158">
            <v>14743.0501</v>
          </cell>
          <cell r="J158">
            <v>10745.5468</v>
          </cell>
          <cell r="K158">
            <v>0</v>
          </cell>
          <cell r="L158">
            <v>0</v>
          </cell>
          <cell r="M158">
            <v>1897.48479</v>
          </cell>
          <cell r="N158">
            <v>-1078.2791999999999</v>
          </cell>
        </row>
        <row r="159">
          <cell r="B159">
            <v>8</v>
          </cell>
          <cell r="C159" t="str">
            <v>ЗАПОРIЗЬКА ОБЛАСТЬ</v>
          </cell>
          <cell r="D159">
            <v>14312921</v>
          </cell>
          <cell r="E159" t="str">
            <v>ДЕРЖАВНЕ ПIДПРИЄМСТВО "ЗАПОРIЗЬКЕ МАШИНОБУДIВНЕ КОНСТРУКТОРСЬКЕ БЮРО "ПРОГРЕС" IМЕНI АКАДЕМIКА О.Г.IВЧЕНКА</v>
          </cell>
          <cell r="F159">
            <v>15059.3117</v>
          </cell>
          <cell r="G159">
            <v>12181.5656</v>
          </cell>
          <cell r="H159">
            <v>14492.656999999999</v>
          </cell>
          <cell r="I159">
            <v>14494.5398</v>
          </cell>
          <cell r="J159">
            <v>2312.9741300000001</v>
          </cell>
          <cell r="K159">
            <v>0</v>
          </cell>
          <cell r="L159">
            <v>0</v>
          </cell>
          <cell r="M159">
            <v>4.5453099999999997</v>
          </cell>
          <cell r="N159">
            <v>-21.40428</v>
          </cell>
        </row>
        <row r="160">
          <cell r="B160">
            <v>8</v>
          </cell>
          <cell r="C160" t="str">
            <v>ЗАПОРIЗЬКА ОБЛАСТЬ</v>
          </cell>
          <cell r="D160">
            <v>191218</v>
          </cell>
          <cell r="E160" t="str">
            <v>ПIДПРИЄМСТВО З IНОЗЕМНИМИ IНВЕСТИЦIЯМИ У ФОРМI ЗАКРИТОГО АКЦIОНЕРНОГО ТОВАРИСТВА "ЗАПОРIЗЬКИЙ ЗАЛIЗОРУДНИЙ КОМБIНАТ"</v>
          </cell>
          <cell r="F160">
            <v>22281.628499999999</v>
          </cell>
          <cell r="G160">
            <v>20408.088500000002</v>
          </cell>
          <cell r="H160">
            <v>16164.6474</v>
          </cell>
          <cell r="I160">
            <v>14175.573200000001</v>
          </cell>
          <cell r="J160">
            <v>-6232.5153</v>
          </cell>
          <cell r="K160">
            <v>0</v>
          </cell>
          <cell r="L160">
            <v>0</v>
          </cell>
          <cell r="M160">
            <v>2439.2582400000001</v>
          </cell>
          <cell r="N160">
            <v>-1991.2677000000001</v>
          </cell>
        </row>
        <row r="161">
          <cell r="B161">
            <v>8</v>
          </cell>
          <cell r="C161" t="str">
            <v>ЗАПОРIЗЬКА ОБЛАСТЬ</v>
          </cell>
          <cell r="D161">
            <v>213428</v>
          </cell>
          <cell r="E161" t="str">
            <v>ВIДКРИТЕ АКЦIОНЕРНЕ ТОВАРИСТВО "ЗАПОРIЖТРАНСФОРМАТОР"</v>
          </cell>
          <cell r="F161">
            <v>17083.169600000001</v>
          </cell>
          <cell r="G161">
            <v>16206.113600000001</v>
          </cell>
          <cell r="H161">
            <v>12224.564399999999</v>
          </cell>
          <cell r="I161">
            <v>14045.5062</v>
          </cell>
          <cell r="J161">
            <v>-2160.6073999999999</v>
          </cell>
          <cell r="K161">
            <v>1478.9823200000001</v>
          </cell>
          <cell r="L161">
            <v>1478.9823200000001</v>
          </cell>
          <cell r="M161">
            <v>5654.0320899999997</v>
          </cell>
          <cell r="N161">
            <v>3297.7538800000002</v>
          </cell>
        </row>
        <row r="162">
          <cell r="B162">
            <v>9</v>
          </cell>
          <cell r="C162" t="str">
            <v>IВАНО-ФРАНКIВСЬКА ОБЛАСТЬ</v>
          </cell>
          <cell r="D162">
            <v>152230</v>
          </cell>
          <cell r="E162" t="str">
            <v>ВАТ "НАФТОХIМIК ПРИКАРПАТТЯ"</v>
          </cell>
          <cell r="F162">
            <v>495233.897</v>
          </cell>
          <cell r="G162">
            <v>249553.386</v>
          </cell>
          <cell r="H162">
            <v>42145.111100000002</v>
          </cell>
          <cell r="I162">
            <v>167871.53899999999</v>
          </cell>
          <cell r="J162">
            <v>-81681.846000000005</v>
          </cell>
          <cell r="K162">
            <v>77022.191600000006</v>
          </cell>
          <cell r="L162">
            <v>-208570.56</v>
          </cell>
          <cell r="M162">
            <v>22575.3197</v>
          </cell>
          <cell r="N162">
            <v>-90742.092999999993</v>
          </cell>
        </row>
        <row r="163">
          <cell r="B163">
            <v>9</v>
          </cell>
          <cell r="C163" t="str">
            <v>IВАНО-ФРАНКIВСЬКА ОБЛАСТЬ</v>
          </cell>
          <cell r="D163">
            <v>375409</v>
          </cell>
          <cell r="E163" t="str">
            <v>IВАНО-ФРАНКIВСЬКЕ ОБЛАСНЕ ДЕРЖАВНЕ ОБ'ЄДНАННЯ СПИРТОВОЇ ТА ЛIКЕРО-ГОРIЛЧАНОЇ ПРОМИСЛОВОСТI</v>
          </cell>
          <cell r="F163">
            <v>23258.0769</v>
          </cell>
          <cell r="G163">
            <v>23291.764800000001</v>
          </cell>
          <cell r="H163">
            <v>44954.1564</v>
          </cell>
          <cell r="I163">
            <v>37120.489399999999</v>
          </cell>
          <cell r="J163">
            <v>13828.7246</v>
          </cell>
          <cell r="K163">
            <v>0</v>
          </cell>
          <cell r="L163">
            <v>-13367.985000000001</v>
          </cell>
          <cell r="M163">
            <v>2.8930099999999999</v>
          </cell>
          <cell r="N163">
            <v>2.8919999999999999</v>
          </cell>
        </row>
        <row r="164">
          <cell r="B164">
            <v>9</v>
          </cell>
          <cell r="C164" t="str">
            <v>IВАНО-ФРАНКIВСЬКА ОБЛАСТЬ</v>
          </cell>
          <cell r="D164">
            <v>136490</v>
          </cell>
          <cell r="E164" t="str">
            <v>НАФТОГАЗОВИДОБУВНЕ УПРАВЛIННЯ ВIДКРИТОГО АКЦIОНЕРНОГО ТОВАРИСТВА "УКРНАФТА" "ДОЛИНАНАФТОГАЗ"</v>
          </cell>
          <cell r="F164">
            <v>98651.145099999994</v>
          </cell>
          <cell r="G164">
            <v>97700.165900000007</v>
          </cell>
          <cell r="H164">
            <v>28857.8482</v>
          </cell>
          <cell r="I164">
            <v>32211.3573</v>
          </cell>
          <cell r="J164">
            <v>-65488.809000000001</v>
          </cell>
          <cell r="K164">
            <v>0</v>
          </cell>
          <cell r="L164">
            <v>0</v>
          </cell>
          <cell r="M164">
            <v>4210.8073199999999</v>
          </cell>
          <cell r="N164">
            <v>3353.50738</v>
          </cell>
        </row>
        <row r="165">
          <cell r="B165">
            <v>9</v>
          </cell>
          <cell r="C165" t="str">
            <v>IВАНО-ФРАНКIВСЬКА ОБЛАСТЬ</v>
          </cell>
          <cell r="D165">
            <v>25569563</v>
          </cell>
          <cell r="E165" t="str">
            <v>ТОВАРИСТВО З ОБМЕЖЕНОЮ ВIДПОВIДАЛЬНIСТЮ "КОМПАНIЯ "ПРОМЛАМIНАТ"</v>
          </cell>
          <cell r="F165">
            <v>20945.553199999998</v>
          </cell>
          <cell r="G165">
            <v>16184.6101</v>
          </cell>
          <cell r="H165">
            <v>26280.2392</v>
          </cell>
          <cell r="I165">
            <v>28450.220799999999</v>
          </cell>
          <cell r="J165">
            <v>12265.610699999999</v>
          </cell>
          <cell r="K165">
            <v>0</v>
          </cell>
          <cell r="L165">
            <v>0</v>
          </cell>
          <cell r="M165">
            <v>2170.90951</v>
          </cell>
          <cell r="N165">
            <v>2169.4750399999998</v>
          </cell>
        </row>
        <row r="166">
          <cell r="B166">
            <v>9</v>
          </cell>
          <cell r="C166" t="str">
            <v>IВАНО-ФРАНКIВСЬКА ОБЛАСТЬ</v>
          </cell>
          <cell r="D166">
            <v>131541</v>
          </cell>
          <cell r="E166" t="str">
            <v>БУРШТИНСЬКА ТЕПЛОВА ЕЛЕКТРИЧНА СТАНЦIЯ</v>
          </cell>
          <cell r="F166">
            <v>6541.3840700000001</v>
          </cell>
          <cell r="G166">
            <v>8419.4616600000008</v>
          </cell>
          <cell r="H166">
            <v>26483.576400000002</v>
          </cell>
          <cell r="I166">
            <v>22064.194</v>
          </cell>
          <cell r="J166">
            <v>13644.7323</v>
          </cell>
          <cell r="K166">
            <v>10583.1623</v>
          </cell>
          <cell r="L166">
            <v>5036.6070499999996</v>
          </cell>
          <cell r="M166">
            <v>0.13614000000000001</v>
          </cell>
          <cell r="N166">
            <v>-2.5144000000000002</v>
          </cell>
        </row>
        <row r="167">
          <cell r="B167">
            <v>9</v>
          </cell>
          <cell r="C167" t="str">
            <v>IВАНО-ФРАНКIВСЬКА ОБЛАСТЬ</v>
          </cell>
          <cell r="D167">
            <v>136515</v>
          </cell>
          <cell r="E167" t="str">
            <v>НАФТОГАЗОВИДОБУВНЕ УПРАВЛIННЯ"НАДВIРНАНАФТОГАЗ" ВАТ"УКРНАФТА"</v>
          </cell>
          <cell r="F167">
            <v>51914.179700000001</v>
          </cell>
          <cell r="G167">
            <v>47733.667099999999</v>
          </cell>
          <cell r="H167">
            <v>20706.214800000002</v>
          </cell>
          <cell r="I167">
            <v>21344.732199999999</v>
          </cell>
          <cell r="J167">
            <v>-26388.935000000001</v>
          </cell>
          <cell r="K167">
            <v>0</v>
          </cell>
          <cell r="L167">
            <v>0</v>
          </cell>
          <cell r="M167">
            <v>2770.39149</v>
          </cell>
          <cell r="N167">
            <v>638.51738999999998</v>
          </cell>
        </row>
        <row r="168">
          <cell r="B168">
            <v>9</v>
          </cell>
          <cell r="C168" t="str">
            <v>IВАНО-ФРАНКIВСЬКА ОБЛАСТЬ</v>
          </cell>
          <cell r="D168">
            <v>131564</v>
          </cell>
          <cell r="E168" t="str">
            <v>ВАТ "ПРИКАРПАТТЯОБЛЕНЕРГО"</v>
          </cell>
          <cell r="F168">
            <v>25077.183300000001</v>
          </cell>
          <cell r="G168">
            <v>25453.9555</v>
          </cell>
          <cell r="H168">
            <v>17894.816500000001</v>
          </cell>
          <cell r="I168">
            <v>17832.268499999998</v>
          </cell>
          <cell r="J168">
            <v>-7621.6869999999999</v>
          </cell>
          <cell r="K168">
            <v>0</v>
          </cell>
          <cell r="L168">
            <v>0</v>
          </cell>
          <cell r="M168">
            <v>273.39285000000001</v>
          </cell>
          <cell r="N168">
            <v>-82.734899999999996</v>
          </cell>
        </row>
        <row r="169">
          <cell r="B169">
            <v>9</v>
          </cell>
          <cell r="C169" t="str">
            <v>IВАНО-ФРАНКIВСЬКА ОБЛАСТЬ</v>
          </cell>
          <cell r="D169">
            <v>32873692</v>
          </cell>
          <cell r="E169" t="str">
            <v>ТОВАРИСТВО З ОБМЕЖЕНОЮ ВIДПОВIДАЛЬНIСТЮ "СТАНIСЛАВСЬКА ТОРГОВА КОМПАНIЯ"</v>
          </cell>
          <cell r="F169">
            <v>-6227.2403999999997</v>
          </cell>
          <cell r="G169">
            <v>-5737.0680000000002</v>
          </cell>
          <cell r="H169">
            <v>4951.5152600000001</v>
          </cell>
          <cell r="I169">
            <v>12171.5064</v>
          </cell>
          <cell r="J169">
            <v>17908.574400000001</v>
          </cell>
          <cell r="K169">
            <v>0</v>
          </cell>
          <cell r="L169">
            <v>0</v>
          </cell>
          <cell r="M169">
            <v>7563.8517700000002</v>
          </cell>
          <cell r="N169">
            <v>6604.5688200000004</v>
          </cell>
        </row>
        <row r="170">
          <cell r="B170">
            <v>9</v>
          </cell>
          <cell r="C170" t="str">
            <v>IВАНО-ФРАНКIВСЬКА ОБЛАСТЬ</v>
          </cell>
          <cell r="D170">
            <v>292988</v>
          </cell>
          <cell r="E170" t="str">
            <v>ВIДКРИТЕ АКЦIОНЕРНЕ ТОВАРИСТВО 'IВАНО-ФРАНКIВСЬЦЕМЕНТ'</v>
          </cell>
          <cell r="F170">
            <v>12979.6489</v>
          </cell>
          <cell r="G170">
            <v>13063.8277</v>
          </cell>
          <cell r="H170">
            <v>12049.186100000001</v>
          </cell>
          <cell r="I170">
            <v>12059.217000000001</v>
          </cell>
          <cell r="J170">
            <v>-1004.6107</v>
          </cell>
          <cell r="K170">
            <v>0</v>
          </cell>
          <cell r="L170">
            <v>0</v>
          </cell>
          <cell r="M170">
            <v>1.2460000000000001E-2</v>
          </cell>
          <cell r="N170">
            <v>-1.6467400000000001</v>
          </cell>
        </row>
        <row r="171">
          <cell r="B171">
            <v>9</v>
          </cell>
          <cell r="C171" t="str">
            <v>IВАНО-ФРАНКIВСЬКА ОБЛАСТЬ</v>
          </cell>
          <cell r="D171">
            <v>26214833</v>
          </cell>
          <cell r="E171" t="str">
            <v>НАДВIРНЯНСЬКА ФIЛIЯ СПIЛЬНОГО УКРАЇНСЬКО-АМЕРИКАНСЬКОГО ПIДПРИЄМСТВА"УКРКАРПАТОЙЛ ЛТД"</v>
          </cell>
          <cell r="F171">
            <v>4315.3788299999997</v>
          </cell>
          <cell r="G171">
            <v>4338.7352199999996</v>
          </cell>
          <cell r="H171">
            <v>10591.4817</v>
          </cell>
          <cell r="I171">
            <v>10803.6512</v>
          </cell>
          <cell r="J171">
            <v>6464.9159600000003</v>
          </cell>
          <cell r="K171">
            <v>0</v>
          </cell>
          <cell r="L171">
            <v>0</v>
          </cell>
          <cell r="M171">
            <v>839.92151999999999</v>
          </cell>
          <cell r="N171">
            <v>212.16949</v>
          </cell>
        </row>
        <row r="172">
          <cell r="B172">
            <v>9</v>
          </cell>
          <cell r="C172" t="str">
            <v>IВАНО-ФРАНКIВСЬКА ОБЛАСТЬ</v>
          </cell>
          <cell r="D172">
            <v>31790584</v>
          </cell>
          <cell r="E172" t="str">
            <v>"IВАНО-ФРАНКIВСЬКИЙ ОБЛАВТОДОР" ВIДКРИТОГО АКЦIОНЕРНОГО ТОВАРИСТВА "АВТОМОБIЛЬНI ДОРОГИ УКРАЇНИ"</v>
          </cell>
          <cell r="F172">
            <v>7258.4949900000001</v>
          </cell>
          <cell r="G172">
            <v>7275.3752199999999</v>
          </cell>
          <cell r="H172">
            <v>10200.895399999999</v>
          </cell>
          <cell r="I172">
            <v>10609.290499999999</v>
          </cell>
          <cell r="J172">
            <v>3333.9153099999999</v>
          </cell>
          <cell r="K172">
            <v>0</v>
          </cell>
          <cell r="L172">
            <v>0</v>
          </cell>
          <cell r="M172">
            <v>413.76159000000001</v>
          </cell>
          <cell r="N172">
            <v>393.80099000000001</v>
          </cell>
        </row>
        <row r="173">
          <cell r="B173">
            <v>9</v>
          </cell>
          <cell r="C173" t="str">
            <v>IВАНО-ФРАНКIВСЬКА ОБЛАСТЬ</v>
          </cell>
          <cell r="D173">
            <v>32472712</v>
          </cell>
          <cell r="E173" t="str">
            <v>ТОВАРИСТВО З ОБМЕЖЕНОЮ ВIДПОВIДАЛЬНIСТЮ "ЛК IНТЕРПЛИТ НАДВIРНА"</v>
          </cell>
          <cell r="F173">
            <v>12872.2156</v>
          </cell>
          <cell r="G173">
            <v>11362.683199999999</v>
          </cell>
          <cell r="H173">
            <v>9351.73855</v>
          </cell>
          <cell r="I173">
            <v>9440.0897499999992</v>
          </cell>
          <cell r="J173">
            <v>-1922.5934</v>
          </cell>
          <cell r="K173">
            <v>0</v>
          </cell>
          <cell r="L173">
            <v>0</v>
          </cell>
          <cell r="M173">
            <v>110.4965</v>
          </cell>
          <cell r="N173">
            <v>88.351200000000006</v>
          </cell>
        </row>
        <row r="174">
          <cell r="B174">
            <v>9</v>
          </cell>
          <cell r="C174" t="str">
            <v>IВАНО-ФРАНКIВСЬКА ОБЛАСТЬ</v>
          </cell>
          <cell r="D174">
            <v>5467228</v>
          </cell>
          <cell r="E174" t="str">
            <v>ЗАКРИТЕ АКЦIОНЕРНЕ ТОВАРИСТВО "КОЛОМИЙСЬКЕ ЗАВОДОУПРАВЛIННЯ БУДIВЕЛЬНИХ МАТЕРIАЛIВ"</v>
          </cell>
          <cell r="F174">
            <v>6834.5140099999999</v>
          </cell>
          <cell r="G174">
            <v>6824.4351699999997</v>
          </cell>
          <cell r="H174">
            <v>8817.8884199999993</v>
          </cell>
          <cell r="I174">
            <v>9386.8198799999991</v>
          </cell>
          <cell r="J174">
            <v>2562.3847099999998</v>
          </cell>
          <cell r="K174">
            <v>0</v>
          </cell>
          <cell r="L174">
            <v>0</v>
          </cell>
          <cell r="M174">
            <v>579.85167999999999</v>
          </cell>
          <cell r="N174">
            <v>542.93146000000002</v>
          </cell>
        </row>
        <row r="175">
          <cell r="B175">
            <v>9</v>
          </cell>
          <cell r="C175" t="str">
            <v>IВАНО-ФРАНКIВСЬКА ОБЛАСТЬ</v>
          </cell>
          <cell r="D175">
            <v>32014894</v>
          </cell>
          <cell r="E175" t="str">
            <v>ТОВАРИСТВО З ОБМЕЖЕНОЮ ВIДПОВIДАЛЬНIСТЮ "3 БЕТОНИ"</v>
          </cell>
          <cell r="F175">
            <v>526.30260999999996</v>
          </cell>
          <cell r="G175">
            <v>-127.62067</v>
          </cell>
          <cell r="H175">
            <v>5340.7334799999999</v>
          </cell>
          <cell r="I175">
            <v>5616.0578699999996</v>
          </cell>
          <cell r="J175">
            <v>5743.6785399999999</v>
          </cell>
          <cell r="K175">
            <v>0</v>
          </cell>
          <cell r="L175">
            <v>-6.9300000000000004E-3</v>
          </cell>
          <cell r="M175">
            <v>343.09269</v>
          </cell>
          <cell r="N175">
            <v>275.17669000000001</v>
          </cell>
        </row>
        <row r="176">
          <cell r="B176">
            <v>9</v>
          </cell>
          <cell r="C176" t="str">
            <v>IВАНО-ФРАНКIВСЬКА ОБЛАСТЬ</v>
          </cell>
          <cell r="D176">
            <v>3361046</v>
          </cell>
          <cell r="E176" t="str">
            <v>ПО ГАЗОПОСТАЧАННЮ ТА ГАЗИФIКАЦIЇ "IВАНО-ФРАНКIВСЬКГАЗ"</v>
          </cell>
          <cell r="F176">
            <v>10859.960800000001</v>
          </cell>
          <cell r="G176">
            <v>10772.1656</v>
          </cell>
          <cell r="H176">
            <v>4172.2360600000002</v>
          </cell>
          <cell r="I176">
            <v>4724.9941399999998</v>
          </cell>
          <cell r="J176">
            <v>-6047.1715000000004</v>
          </cell>
          <cell r="K176">
            <v>0</v>
          </cell>
          <cell r="L176">
            <v>0</v>
          </cell>
          <cell r="M176">
            <v>589.02400999999998</v>
          </cell>
          <cell r="N176">
            <v>552.41808000000003</v>
          </cell>
        </row>
        <row r="177">
          <cell r="B177">
            <v>9</v>
          </cell>
          <cell r="C177" t="str">
            <v>IВАНО-ФРАНКIВСЬКА ОБЛАСТЬ</v>
          </cell>
          <cell r="D177">
            <v>32014831</v>
          </cell>
          <cell r="E177" t="str">
            <v>ДЕРЖАВНЕ ПIДПРИЄМСТВО "КАЛУСЬКА ТЕПЛОЕЛЕКТРОЦЕНТРАЛЬ"</v>
          </cell>
          <cell r="F177">
            <v>13010.205</v>
          </cell>
          <cell r="G177">
            <v>13033.866400000001</v>
          </cell>
          <cell r="H177">
            <v>3045.9434099999999</v>
          </cell>
          <cell r="I177">
            <v>4687.5942999999997</v>
          </cell>
          <cell r="J177">
            <v>-8346.2721000000001</v>
          </cell>
          <cell r="K177">
            <v>0</v>
          </cell>
          <cell r="L177">
            <v>0</v>
          </cell>
          <cell r="M177">
            <v>1723.31249</v>
          </cell>
          <cell r="N177">
            <v>1554.08572</v>
          </cell>
        </row>
        <row r="178">
          <cell r="B178">
            <v>9</v>
          </cell>
          <cell r="C178" t="str">
            <v>IВАНО-ФРАНКIВСЬКА ОБЛАСТЬ</v>
          </cell>
          <cell r="D178">
            <v>3346058</v>
          </cell>
          <cell r="E178" t="str">
            <v>ДЕРЖАВНЕ МIСЬКЕ ПIДПРИЄМСТВО "IВАНО-ФРАНКIВСЬКТЕПЛОКОМУНЕНЕРГО"</v>
          </cell>
          <cell r="F178">
            <v>9444.5386400000007</v>
          </cell>
          <cell r="G178">
            <v>3940.3271</v>
          </cell>
          <cell r="H178">
            <v>6528.3589599999996</v>
          </cell>
          <cell r="I178">
            <v>4177.1424200000001</v>
          </cell>
          <cell r="J178">
            <v>236.81532000000001</v>
          </cell>
          <cell r="K178">
            <v>11850.2659</v>
          </cell>
          <cell r="L178">
            <v>2529.6026299999999</v>
          </cell>
          <cell r="M178">
            <v>5.3891299999999998</v>
          </cell>
          <cell r="N178">
            <v>0.54300000000000004</v>
          </cell>
        </row>
        <row r="179">
          <cell r="B179">
            <v>9</v>
          </cell>
          <cell r="C179" t="str">
            <v>IВАНО-ФРАНКIВСЬКА ОБЛАСТЬ</v>
          </cell>
          <cell r="D179">
            <v>32360815</v>
          </cell>
          <cell r="E179" t="str">
            <v>КОМУНАЛЬНЕ ПIДПРИЄМСТВО "IВАНО-ФРАНКIВСЬКВОДОЕКОТЕХПРОМ"</v>
          </cell>
          <cell r="F179">
            <v>3755.7663899999998</v>
          </cell>
          <cell r="G179">
            <v>3794.8225200000002</v>
          </cell>
          <cell r="H179">
            <v>3724.2163300000002</v>
          </cell>
          <cell r="I179">
            <v>4096.0592500000002</v>
          </cell>
          <cell r="J179">
            <v>301.23673000000002</v>
          </cell>
          <cell r="K179">
            <v>0</v>
          </cell>
          <cell r="L179">
            <v>0</v>
          </cell>
          <cell r="M179">
            <v>353.86104999999998</v>
          </cell>
          <cell r="N179">
            <v>314.21274</v>
          </cell>
        </row>
        <row r="180">
          <cell r="B180">
            <v>9</v>
          </cell>
          <cell r="C180" t="str">
            <v>IВАНО-ФРАНКIВСЬКА ОБЛАСТЬ</v>
          </cell>
          <cell r="D180">
            <v>24681750</v>
          </cell>
          <cell r="E180" t="str">
            <v>ЗАКРИТЕ АКЦIОНЕРНЕ ТОВАРИСТВО "ПОЛIКОМ"</v>
          </cell>
          <cell r="F180">
            <v>2040.0166200000001</v>
          </cell>
          <cell r="G180">
            <v>2038.46262</v>
          </cell>
          <cell r="H180">
            <v>4024.2620200000001</v>
          </cell>
          <cell r="I180">
            <v>4024.4614499999998</v>
          </cell>
          <cell r="J180">
            <v>1985.99883</v>
          </cell>
          <cell r="K180">
            <v>0</v>
          </cell>
          <cell r="L180">
            <v>0</v>
          </cell>
          <cell r="M180">
            <v>0.5756</v>
          </cell>
          <cell r="N180">
            <v>9.5200000000000007E-2</v>
          </cell>
        </row>
        <row r="181">
          <cell r="B181">
            <v>9</v>
          </cell>
          <cell r="C181" t="str">
            <v>IВАНО-ФРАНКIВСЬКА ОБЛАСТЬ</v>
          </cell>
          <cell r="D181">
            <v>32605833</v>
          </cell>
          <cell r="E181" t="str">
            <v>ТЗОВ "ПРИКАРПАТСЬКА ФIНАНСОВА КОМПАНIЯ"</v>
          </cell>
          <cell r="F181">
            <v>5629.6429500000004</v>
          </cell>
          <cell r="G181">
            <v>-8282.9624999999996</v>
          </cell>
          <cell r="H181">
            <v>6274.9981799999996</v>
          </cell>
          <cell r="I181">
            <v>3832.9097200000001</v>
          </cell>
          <cell r="J181">
            <v>12115.8722</v>
          </cell>
          <cell r="K181">
            <v>0</v>
          </cell>
          <cell r="L181">
            <v>0</v>
          </cell>
          <cell r="M181">
            <v>11.83123</v>
          </cell>
          <cell r="N181">
            <v>-2442.0884999999998</v>
          </cell>
        </row>
        <row r="182">
          <cell r="B182">
            <v>10</v>
          </cell>
          <cell r="C182" t="str">
            <v>КИЇВСЬКА ОБЛАСТЬ</v>
          </cell>
          <cell r="D182">
            <v>20588716</v>
          </cell>
          <cell r="E182" t="str">
            <v>ВIДКРИТЕ АКЦIОНЕРНЕ ТОВАРИСТВО "УКРГIДРОЕНЕРГО"</v>
          </cell>
          <cell r="F182">
            <v>94047.437600000005</v>
          </cell>
          <cell r="G182">
            <v>99929.128599999996</v>
          </cell>
          <cell r="H182">
            <v>208310.875</v>
          </cell>
          <cell r="I182">
            <v>225028.35</v>
          </cell>
          <cell r="J182">
            <v>125099.22199999999</v>
          </cell>
          <cell r="K182">
            <v>0</v>
          </cell>
          <cell r="L182">
            <v>0</v>
          </cell>
          <cell r="M182">
            <v>11948.251700000001</v>
          </cell>
          <cell r="N182">
            <v>8719.8278599999994</v>
          </cell>
        </row>
        <row r="183">
          <cell r="B183">
            <v>10</v>
          </cell>
          <cell r="C183" t="str">
            <v>КИЇВСЬКА ОБЛАСТЬ</v>
          </cell>
          <cell r="D183">
            <v>24924140</v>
          </cell>
          <cell r="E183" t="str">
            <v>ДОЧIРНЄ ПIДПРИЄМСТВО "ЕЙВОН КОСМЕТIКС ЮКРЕЙН"</v>
          </cell>
          <cell r="F183">
            <v>86687.623699999996</v>
          </cell>
          <cell r="G183">
            <v>81895.198699999994</v>
          </cell>
          <cell r="H183">
            <v>84716.206699999995</v>
          </cell>
          <cell r="I183">
            <v>88376.8894</v>
          </cell>
          <cell r="J183">
            <v>6481.6907799999999</v>
          </cell>
          <cell r="K183">
            <v>0</v>
          </cell>
          <cell r="L183">
            <v>0</v>
          </cell>
          <cell r="M183">
            <v>7165.3825299999999</v>
          </cell>
          <cell r="N183">
            <v>3656.83194</v>
          </cell>
        </row>
        <row r="184">
          <cell r="B184">
            <v>10</v>
          </cell>
          <cell r="C184" t="str">
            <v>КИЇВСЬКА ОБЛАСТЬ</v>
          </cell>
          <cell r="D184">
            <v>23243188</v>
          </cell>
          <cell r="E184" t="str">
            <v>ЗАКРИТЕ АКЦIОНЕРНЕ ТОВАРИСТВО "АЕС КИЇВОБЛЕНЕРГО"</v>
          </cell>
          <cell r="F184">
            <v>72056.824900000007</v>
          </cell>
          <cell r="G184">
            <v>71859.983200000002</v>
          </cell>
          <cell r="H184">
            <v>72462.496100000004</v>
          </cell>
          <cell r="I184">
            <v>68096.046000000002</v>
          </cell>
          <cell r="J184">
            <v>-3763.9371999999998</v>
          </cell>
          <cell r="K184">
            <v>0</v>
          </cell>
          <cell r="L184">
            <v>0</v>
          </cell>
          <cell r="M184">
            <v>2317.57843</v>
          </cell>
          <cell r="N184">
            <v>-4369.1000000000004</v>
          </cell>
        </row>
        <row r="185">
          <cell r="B185">
            <v>10</v>
          </cell>
          <cell r="C185" t="str">
            <v>КИЇВСЬКА ОБЛАСТЬ</v>
          </cell>
          <cell r="D185">
            <v>21685172</v>
          </cell>
          <cell r="E185" t="str">
            <v>ТОВАРИСТВО З ОБМЕЖЕНОЮ ВIДПОВIДАЛЬНIСТЮ З IНОЗЕМНИМИ IНВЕСТИЦIЯМИ "ХЕНКЕЛЬ БАУТЕХНIК (УКРАЇНА)"</v>
          </cell>
          <cell r="F185">
            <v>34260.757299999997</v>
          </cell>
          <cell r="G185">
            <v>34277.2883</v>
          </cell>
          <cell r="H185">
            <v>49136.060899999997</v>
          </cell>
          <cell r="I185">
            <v>56241.846400000002</v>
          </cell>
          <cell r="J185">
            <v>21964.558099999998</v>
          </cell>
          <cell r="K185">
            <v>0</v>
          </cell>
          <cell r="L185">
            <v>0</v>
          </cell>
          <cell r="M185">
            <v>7129.4704099999999</v>
          </cell>
          <cell r="N185">
            <v>7105.7855399999999</v>
          </cell>
        </row>
        <row r="186">
          <cell r="B186">
            <v>10</v>
          </cell>
          <cell r="C186" t="str">
            <v>КИЇВСЬКА ОБЛАСТЬ</v>
          </cell>
          <cell r="D186">
            <v>20572069</v>
          </cell>
          <cell r="E186" t="str">
            <v>ДЕРЖАВНЕ ПIДПРИЄМСТВО ДЕРЖАВНЕ ПIДПРИЄМСТВО " МIЖНАРОДНИЙ АЕРОПОРТ "БОРИСПIЛЬ"</v>
          </cell>
          <cell r="F186">
            <v>60855.15</v>
          </cell>
          <cell r="G186">
            <v>66762.925000000003</v>
          </cell>
          <cell r="H186">
            <v>62687.2664</v>
          </cell>
          <cell r="I186">
            <v>51159.328699999998</v>
          </cell>
          <cell r="J186">
            <v>-15603.596</v>
          </cell>
          <cell r="K186">
            <v>11.18</v>
          </cell>
          <cell r="L186">
            <v>11.18</v>
          </cell>
          <cell r="M186">
            <v>1619.29594</v>
          </cell>
          <cell r="N186">
            <v>-12687.814</v>
          </cell>
        </row>
        <row r="187">
          <cell r="B187">
            <v>10</v>
          </cell>
          <cell r="C187" t="str">
            <v>КИЇВСЬКА ОБЛАСТЬ</v>
          </cell>
          <cell r="D187">
            <v>21651322</v>
          </cell>
          <cell r="E187" t="str">
            <v>IНОЗЕМНЕ ПIДПРИЄМСТВО"КОКА-КОЛА БЕВЕРIДЖИЗ УКРАЇНА ЛIМIТЕД"</v>
          </cell>
          <cell r="F187">
            <v>30355.8099</v>
          </cell>
          <cell r="G187">
            <v>32159.668099999999</v>
          </cell>
          <cell r="H187">
            <v>30003.6646</v>
          </cell>
          <cell r="I187">
            <v>28861.627100000002</v>
          </cell>
          <cell r="J187">
            <v>-3298.0410999999999</v>
          </cell>
          <cell r="K187">
            <v>0</v>
          </cell>
          <cell r="L187">
            <v>0</v>
          </cell>
          <cell r="M187">
            <v>965.35497999999995</v>
          </cell>
          <cell r="N187">
            <v>-1144.6645000000001</v>
          </cell>
        </row>
        <row r="188">
          <cell r="B188">
            <v>10</v>
          </cell>
          <cell r="C188" t="str">
            <v>КИЇВСЬКА ОБЛАСТЬ</v>
          </cell>
          <cell r="D188">
            <v>32402870</v>
          </cell>
          <cell r="E188" t="str">
            <v>ДЕРЖАВНЕ ПIДПРИЄМСТВО "УКРЕНЕРГОВУГIЛЛЯ"</v>
          </cell>
          <cell r="F188">
            <v>19250.1371</v>
          </cell>
          <cell r="G188">
            <v>20557.066299999999</v>
          </cell>
          <cell r="H188">
            <v>25943.6443</v>
          </cell>
          <cell r="I188">
            <v>28083.027300000002</v>
          </cell>
          <cell r="J188">
            <v>7525.9610300000004</v>
          </cell>
          <cell r="K188">
            <v>0</v>
          </cell>
          <cell r="L188">
            <v>0</v>
          </cell>
          <cell r="M188">
            <v>2099.1740799999998</v>
          </cell>
          <cell r="N188">
            <v>1387.18704</v>
          </cell>
        </row>
        <row r="189">
          <cell r="B189">
            <v>10</v>
          </cell>
          <cell r="C189" t="str">
            <v>КИЇВСЬКА ОБЛАСТЬ</v>
          </cell>
          <cell r="D189">
            <v>131334</v>
          </cell>
          <cell r="E189" t="str">
            <v>ТРИПIЛЬСЬКА ТЕПЛОВА ЕЛЕКТРОСТАНЦIЯ ВАТ "ДЕК "ЦЕНТРЕНЕРГО"</v>
          </cell>
          <cell r="F189">
            <v>17423.503100000002</v>
          </cell>
          <cell r="G189">
            <v>17414.610199999999</v>
          </cell>
          <cell r="H189">
            <v>24226.5766</v>
          </cell>
          <cell r="I189">
            <v>26498.2094</v>
          </cell>
          <cell r="J189">
            <v>9083.5992499999993</v>
          </cell>
          <cell r="K189">
            <v>0</v>
          </cell>
          <cell r="L189">
            <v>-6.4000000000000005E-4</v>
          </cell>
          <cell r="M189">
            <v>2272.4342099999999</v>
          </cell>
          <cell r="N189">
            <v>2270.1321800000001</v>
          </cell>
        </row>
        <row r="190">
          <cell r="B190">
            <v>10</v>
          </cell>
          <cell r="C190" t="str">
            <v>КИЇВСЬКА ОБЛАСТЬ</v>
          </cell>
          <cell r="D190">
            <v>333888</v>
          </cell>
          <cell r="E190" t="str">
            <v>ВЎДКРИТЕ АКЦЎОНЕРНЕ ТОВАРИСТВО "ВЕТРОПАК ГОСТОМЕЛЬСЬКИЙ СКЛОЗАВОД"</v>
          </cell>
          <cell r="F190">
            <v>23092.626700000001</v>
          </cell>
          <cell r="G190">
            <v>20164.267199999998</v>
          </cell>
          <cell r="H190">
            <v>24041.736099999998</v>
          </cell>
          <cell r="I190">
            <v>24754.191900000002</v>
          </cell>
          <cell r="J190">
            <v>4589.9246499999999</v>
          </cell>
          <cell r="K190">
            <v>0</v>
          </cell>
          <cell r="L190">
            <v>0</v>
          </cell>
          <cell r="M190">
            <v>816.91079999999999</v>
          </cell>
          <cell r="N190">
            <v>695.13989000000004</v>
          </cell>
        </row>
        <row r="191">
          <cell r="B191">
            <v>10</v>
          </cell>
          <cell r="C191" t="str">
            <v>КИЇВСЬКА ОБЛАСТЬ</v>
          </cell>
          <cell r="D191">
            <v>33096517</v>
          </cell>
          <cell r="E191" t="str">
            <v>ДОЧIРНЄ ПIДПРИЄМСТВО "КИЇВСЬКЕ ОБЛАСНЕ ДОРОЖНЄ УПРАВЛIННЯ" ВАТ "ДЕРЖАВНА АКЦIОНЕРНА КОМПАНIЯ" АВТОМОБIЛЬНI ДОРОГИ УКРАЇНИ"</v>
          </cell>
          <cell r="F191">
            <v>930.39800000000002</v>
          </cell>
          <cell r="G191">
            <v>981.53099999999995</v>
          </cell>
          <cell r="H191">
            <v>22614.383000000002</v>
          </cell>
          <cell r="I191">
            <v>22900.9784</v>
          </cell>
          <cell r="J191">
            <v>21919.447400000001</v>
          </cell>
          <cell r="K191">
            <v>0</v>
          </cell>
          <cell r="L191">
            <v>0</v>
          </cell>
          <cell r="M191">
            <v>276.56</v>
          </cell>
          <cell r="N191">
            <v>275.42700000000002</v>
          </cell>
        </row>
        <row r="192">
          <cell r="B192">
            <v>10</v>
          </cell>
          <cell r="C192" t="str">
            <v>КИЇВСЬКА ОБЛАСТЬ</v>
          </cell>
          <cell r="D192">
            <v>24210297</v>
          </cell>
          <cell r="E192" t="str">
            <v>ДЕРЖАВНЕ ПIДПРИЄМСТВО УКРАЇНСЬКИЙ ДЕРЖАВНИЙ ЦЕНТР ЗАЛIЗНИЧНИХ РЕФРИЖЕРАТОРНИХ ПЕРЕВЕЗЕНЬ "УКРРЕФТРАНС"</v>
          </cell>
          <cell r="F192">
            <v>18573.399099999999</v>
          </cell>
          <cell r="G192">
            <v>18584.684600000001</v>
          </cell>
          <cell r="H192">
            <v>20622.240699999998</v>
          </cell>
          <cell r="I192">
            <v>21737.5347</v>
          </cell>
          <cell r="J192">
            <v>3152.8501099999999</v>
          </cell>
          <cell r="K192">
            <v>0</v>
          </cell>
          <cell r="L192">
            <v>0</v>
          </cell>
          <cell r="M192">
            <v>1128.9018599999999</v>
          </cell>
          <cell r="N192">
            <v>1115.2940000000001</v>
          </cell>
        </row>
        <row r="193">
          <cell r="B193">
            <v>10</v>
          </cell>
          <cell r="C193" t="str">
            <v>КИЇВСЬКА ОБЛАСТЬ</v>
          </cell>
          <cell r="D193">
            <v>21638055</v>
          </cell>
          <cell r="E193" t="str">
            <v>ТОВАРИСТВО З ОБМЕЖЕНОЮ ВIДПОВIДАЛЬНIСТЮ " МАРС УКРАЇНА"</v>
          </cell>
          <cell r="F193">
            <v>2877.36753</v>
          </cell>
          <cell r="G193">
            <v>2164.69634</v>
          </cell>
          <cell r="H193">
            <v>19494.378400000001</v>
          </cell>
          <cell r="I193">
            <v>20824.164199999999</v>
          </cell>
          <cell r="J193">
            <v>18659.4679</v>
          </cell>
          <cell r="K193">
            <v>0</v>
          </cell>
          <cell r="L193">
            <v>0</v>
          </cell>
          <cell r="M193">
            <v>1368.59743</v>
          </cell>
          <cell r="N193">
            <v>1329.78577</v>
          </cell>
        </row>
        <row r="194">
          <cell r="B194">
            <v>10</v>
          </cell>
          <cell r="C194" t="str">
            <v>КИЇВСЬКА ОБЛАСТЬ</v>
          </cell>
          <cell r="D194">
            <v>20598695</v>
          </cell>
          <cell r="E194" t="str">
            <v>ВИШГОРОДСЬКА ФIЛIЯ ЗАКРИТОГО АКЦIОНЕРНОГО ТОВАРИСТВА "КРАФТ ФУДЗ УКРАЇНА"</v>
          </cell>
          <cell r="F194">
            <v>15377.503199999999</v>
          </cell>
          <cell r="G194">
            <v>15383.805200000001</v>
          </cell>
          <cell r="H194">
            <v>18903.0262</v>
          </cell>
          <cell r="I194">
            <v>19260.0982</v>
          </cell>
          <cell r="J194">
            <v>3876.2930099999999</v>
          </cell>
          <cell r="K194">
            <v>0</v>
          </cell>
          <cell r="L194">
            <v>0</v>
          </cell>
          <cell r="M194">
            <v>365.64245</v>
          </cell>
          <cell r="N194">
            <v>357.072</v>
          </cell>
        </row>
        <row r="195">
          <cell r="B195">
            <v>10</v>
          </cell>
          <cell r="C195" t="str">
            <v>КИЇВСЬКА ОБЛАСТЬ</v>
          </cell>
          <cell r="D195">
            <v>30253385</v>
          </cell>
          <cell r="E195" t="str">
            <v>ЗАТ "РОСАВА"</v>
          </cell>
          <cell r="F195">
            <v>3551.9020500000001</v>
          </cell>
          <cell r="G195">
            <v>1168.24648</v>
          </cell>
          <cell r="H195">
            <v>18871.366099999999</v>
          </cell>
          <cell r="I195">
            <v>18799.002</v>
          </cell>
          <cell r="J195">
            <v>17630.7556</v>
          </cell>
          <cell r="K195">
            <v>0</v>
          </cell>
          <cell r="L195">
            <v>0</v>
          </cell>
          <cell r="M195">
            <v>16.886690000000002</v>
          </cell>
          <cell r="N195">
            <v>-243.03558000000001</v>
          </cell>
        </row>
        <row r="196">
          <cell r="B196">
            <v>10</v>
          </cell>
          <cell r="C196" t="str">
            <v>КИЇВСЬКА ОБЛАСТЬ</v>
          </cell>
          <cell r="D196">
            <v>452417</v>
          </cell>
          <cell r="E196" t="str">
            <v>ТОВАРИСТВО З ОБМЕЖЕНОЮ ВIДПОВIДАЛЬНIСТЮ "КИЇВРIАНТА"</v>
          </cell>
          <cell r="F196">
            <v>9759.5117300000002</v>
          </cell>
          <cell r="G196">
            <v>10078.8223</v>
          </cell>
          <cell r="H196">
            <v>13588.795599999999</v>
          </cell>
          <cell r="I196">
            <v>15849.0828</v>
          </cell>
          <cell r="J196">
            <v>5770.2605100000001</v>
          </cell>
          <cell r="K196">
            <v>0</v>
          </cell>
          <cell r="L196">
            <v>0</v>
          </cell>
          <cell r="M196">
            <v>2599.7281600000001</v>
          </cell>
          <cell r="N196">
            <v>2260.2871500000001</v>
          </cell>
        </row>
        <row r="197">
          <cell r="B197">
            <v>10</v>
          </cell>
          <cell r="C197" t="str">
            <v>КИЇВСЬКА ОБЛАСТЬ</v>
          </cell>
          <cell r="D197">
            <v>20578072</v>
          </cell>
          <cell r="E197" t="str">
            <v>ВIДКРИТЕ АКЦIОНЕРНЕ ТОВАРИСТВО ПО ГАЗОПОСТАЧАННЮ ТА ГАЗИФIКАЦIЇ "КИЇВОБЛГАЗ"</v>
          </cell>
          <cell r="F197">
            <v>9132.4956199999997</v>
          </cell>
          <cell r="G197">
            <v>9695.982</v>
          </cell>
          <cell r="H197">
            <v>12207.1507</v>
          </cell>
          <cell r="I197">
            <v>13134.853300000001</v>
          </cell>
          <cell r="J197">
            <v>3438.87129</v>
          </cell>
          <cell r="K197">
            <v>0</v>
          </cell>
          <cell r="L197">
            <v>0</v>
          </cell>
          <cell r="M197">
            <v>1902.38699</v>
          </cell>
          <cell r="N197">
            <v>927.70259999999996</v>
          </cell>
        </row>
        <row r="198">
          <cell r="B198">
            <v>10</v>
          </cell>
          <cell r="C198" t="str">
            <v>КИЇВСЬКА ОБЛАСТЬ</v>
          </cell>
          <cell r="D198">
            <v>5509659</v>
          </cell>
          <cell r="E198" t="str">
            <v>ВIДКРИТЕ АКЦIОНЕРНЕ ТОВАРИСТВО "КИЇВСЬКИЙ КАРТОННО-ПАПЕРОВИЙ КОМБIНАТ"</v>
          </cell>
          <cell r="F198">
            <v>26021.3923</v>
          </cell>
          <cell r="G198">
            <v>20751.159599999999</v>
          </cell>
          <cell r="H198">
            <v>11223.079100000001</v>
          </cell>
          <cell r="I198">
            <v>10146.4558</v>
          </cell>
          <cell r="J198">
            <v>-10604.704</v>
          </cell>
          <cell r="K198">
            <v>0</v>
          </cell>
          <cell r="L198">
            <v>0</v>
          </cell>
          <cell r="M198">
            <v>1132.22667</v>
          </cell>
          <cell r="N198">
            <v>-1077.6166000000001</v>
          </cell>
        </row>
        <row r="199">
          <cell r="B199">
            <v>10</v>
          </cell>
          <cell r="C199" t="str">
            <v>КИЇВСЬКА ОБЛАСТЬ</v>
          </cell>
          <cell r="D199">
            <v>30160757</v>
          </cell>
          <cell r="E199" t="str">
            <v>ЗАТ "КОМПЛЕКС АГРОМАРС"</v>
          </cell>
          <cell r="F199">
            <v>6721.77819</v>
          </cell>
          <cell r="G199">
            <v>4540.2524899999999</v>
          </cell>
          <cell r="H199">
            <v>8381.1022400000002</v>
          </cell>
          <cell r="I199">
            <v>9159.9650500000007</v>
          </cell>
          <cell r="J199">
            <v>4619.7125599999999</v>
          </cell>
          <cell r="K199">
            <v>0</v>
          </cell>
          <cell r="L199">
            <v>0</v>
          </cell>
          <cell r="M199">
            <v>1721.98569</v>
          </cell>
          <cell r="N199">
            <v>778.86280999999997</v>
          </cell>
        </row>
        <row r="200">
          <cell r="B200">
            <v>10</v>
          </cell>
          <cell r="C200" t="str">
            <v>КИЇВСЬКА ОБЛАСТЬ</v>
          </cell>
          <cell r="D200">
            <v>374962</v>
          </cell>
          <cell r="E200" t="str">
            <v>ДЕРЖАВНЕ ПIДПРИЄМСТВО "ЧЕРВОНОСЛОБIДСЬКИЙ СПИРТОВИЙ ЗАВОД"</v>
          </cell>
          <cell r="F200">
            <v>8565.4122299999999</v>
          </cell>
          <cell r="G200">
            <v>8603.7986899999996</v>
          </cell>
          <cell r="H200">
            <v>7698.2072099999996</v>
          </cell>
          <cell r="I200">
            <v>8910.1085600000006</v>
          </cell>
          <cell r="J200">
            <v>306.30986999999999</v>
          </cell>
          <cell r="K200">
            <v>0</v>
          </cell>
          <cell r="L200">
            <v>0</v>
          </cell>
          <cell r="M200">
            <v>1320.2933800000001</v>
          </cell>
          <cell r="N200">
            <v>1207.6027999999999</v>
          </cell>
        </row>
        <row r="201">
          <cell r="B201">
            <v>10</v>
          </cell>
          <cell r="C201" t="str">
            <v>КИЇВСЬКА ОБЛАСТЬ</v>
          </cell>
          <cell r="D201">
            <v>13738233</v>
          </cell>
          <cell r="E201" t="str">
            <v>РЕГЎОНАЛЬНИЙ СТРУКТУРНИЙ ПЎДРОЗДЎЛ КИ°ВСЬКИЙ РАЙОННИЙ ЦЕНТР "КИ°ВЦЕНТРАЕРО" ДЕРЖАВНОГО ПЎДПРИЇМСТВА ОБСЛУГОВУВАННЯ ПОВЎТРЯНОГО РУХУ УКРА°НИ</v>
          </cell>
          <cell r="F201">
            <v>6398.9517100000003</v>
          </cell>
          <cell r="G201">
            <v>6383.9618200000004</v>
          </cell>
          <cell r="H201">
            <v>8468.4909800000005</v>
          </cell>
          <cell r="I201">
            <v>8451.2654700000003</v>
          </cell>
          <cell r="J201">
            <v>2067.3036499999998</v>
          </cell>
          <cell r="K201">
            <v>0</v>
          </cell>
          <cell r="L201">
            <v>0</v>
          </cell>
          <cell r="M201">
            <v>8.2335799999999999</v>
          </cell>
          <cell r="N201">
            <v>-17.226590000000002</v>
          </cell>
        </row>
        <row r="202">
          <cell r="B202">
            <v>11</v>
          </cell>
          <cell r="C202" t="str">
            <v>КIРОВОГРАДСЬКА ОБЛАСТЬ</v>
          </cell>
          <cell r="D202">
            <v>23226362</v>
          </cell>
          <cell r="E202" t="str">
            <v>ВIДКРИТЕ АКЦIОНЕРНЕ ТОВАРИСТВО "КIРОВОГРАДОБЛЕНЕРГО"</v>
          </cell>
          <cell r="F202">
            <v>25618.895499999999</v>
          </cell>
          <cell r="G202">
            <v>25460.782899999998</v>
          </cell>
          <cell r="H202">
            <v>32674.044399999999</v>
          </cell>
          <cell r="I202">
            <v>35009.661200000002</v>
          </cell>
          <cell r="J202">
            <v>9548.8783000000003</v>
          </cell>
          <cell r="K202">
            <v>52.729579999999999</v>
          </cell>
          <cell r="L202">
            <v>52.729579999999999</v>
          </cell>
          <cell r="M202">
            <v>2468.3131699999999</v>
          </cell>
          <cell r="N202">
            <v>2387.2213400000001</v>
          </cell>
        </row>
        <row r="203">
          <cell r="B203">
            <v>11</v>
          </cell>
          <cell r="C203" t="str">
            <v>КIРОВОГРАДСЬКА ОБЛАСТЬ</v>
          </cell>
          <cell r="D203">
            <v>5507073</v>
          </cell>
          <cell r="E203" t="str">
            <v>ВIДКРИТЕ АКЦIОНЕРНЕ ТОВАРИСТВО "М"ЯСОКОМБIНАТ "ЯТРАНЬ"</v>
          </cell>
          <cell r="F203">
            <v>5275.1071199999997</v>
          </cell>
          <cell r="G203">
            <v>4548.4401399999997</v>
          </cell>
          <cell r="H203">
            <v>17700.632699999998</v>
          </cell>
          <cell r="I203">
            <v>18200.786</v>
          </cell>
          <cell r="J203">
            <v>13652.3459</v>
          </cell>
          <cell r="K203">
            <v>0</v>
          </cell>
          <cell r="L203">
            <v>0</v>
          </cell>
          <cell r="M203">
            <v>511.56878999999998</v>
          </cell>
          <cell r="N203">
            <v>500.15328</v>
          </cell>
        </row>
        <row r="204">
          <cell r="B204">
            <v>11</v>
          </cell>
          <cell r="C204" t="str">
            <v>КIРОВОГРАДСЬКА ОБЛАСТЬ</v>
          </cell>
          <cell r="D204">
            <v>130961</v>
          </cell>
          <cell r="E204" t="str">
            <v>ФIЛIЯ " КРЕМЕНЧУЦЬКА ГЕС" ВАТ "УКРГIДРОЕНЕРГО"</v>
          </cell>
          <cell r="F204">
            <v>12334.8436</v>
          </cell>
          <cell r="G204">
            <v>10772.459500000001</v>
          </cell>
          <cell r="H204">
            <v>18643.0798</v>
          </cell>
          <cell r="I204">
            <v>18159.9539</v>
          </cell>
          <cell r="J204">
            <v>7387.4944500000001</v>
          </cell>
          <cell r="K204">
            <v>0</v>
          </cell>
          <cell r="L204">
            <v>0</v>
          </cell>
          <cell r="M204">
            <v>192.97208000000001</v>
          </cell>
          <cell r="N204">
            <v>-483.12587000000002</v>
          </cell>
        </row>
        <row r="205">
          <cell r="B205">
            <v>11</v>
          </cell>
          <cell r="C205" t="str">
            <v>КIРОВОГРАДСЬКА ОБЛАСТЬ</v>
          </cell>
          <cell r="D205">
            <v>378844</v>
          </cell>
          <cell r="E205" t="str">
            <v>ДЕРЖАВНИЙ КIРОВОГРАДСЬКИЙ СОКОЕКСТРАКТОВИЙ ЗАВОД</v>
          </cell>
          <cell r="F205">
            <v>13195.8017</v>
          </cell>
          <cell r="G205">
            <v>13603.3035</v>
          </cell>
          <cell r="H205">
            <v>13771.6037</v>
          </cell>
          <cell r="I205">
            <v>15680.947700000001</v>
          </cell>
          <cell r="J205">
            <v>2077.6442200000001</v>
          </cell>
          <cell r="K205">
            <v>0.91964000000000001</v>
          </cell>
          <cell r="L205">
            <v>0.91964000000000001</v>
          </cell>
          <cell r="M205">
            <v>2972.22784</v>
          </cell>
          <cell r="N205">
            <v>1910.26097</v>
          </cell>
        </row>
        <row r="206">
          <cell r="B206">
            <v>11</v>
          </cell>
          <cell r="C206" t="str">
            <v>КIРОВОГРАДСЬКА ОБЛАСТЬ</v>
          </cell>
          <cell r="D206">
            <v>13743719</v>
          </cell>
          <cell r="E206" t="str">
            <v>ДЕРЖАВНЕ ПIДПРИЄМСТВО КIРОВОГРАДСЬКЕ ДЕРЖАВНЕ ПIДПРИЄМСТВО ПО ВИРОБНИЦТВУ I МАРКЕТИНГУ "АРТЕМIДА"</v>
          </cell>
          <cell r="F206">
            <v>17619.108700000001</v>
          </cell>
          <cell r="G206">
            <v>18786.864099999999</v>
          </cell>
          <cell r="H206">
            <v>13789.499</v>
          </cell>
          <cell r="I206">
            <v>14515.454100000001</v>
          </cell>
          <cell r="J206">
            <v>-4271.41</v>
          </cell>
          <cell r="K206">
            <v>0</v>
          </cell>
          <cell r="L206">
            <v>0</v>
          </cell>
          <cell r="M206">
            <v>3202.71612</v>
          </cell>
          <cell r="N206">
            <v>725.11973</v>
          </cell>
        </row>
        <row r="207">
          <cell r="B207">
            <v>11</v>
          </cell>
          <cell r="C207" t="str">
            <v>КIРОВОГРАДСЬКА ОБЛАСТЬ</v>
          </cell>
          <cell r="D207">
            <v>374999</v>
          </cell>
          <cell r="E207" t="str">
            <v>ДОЧIРНЄ ПIДПРИЄМСТВО МЕЖИРIЦЬКИЙ ВIТАМIННИЙ ЗАВОД ДЕРЖАВНОЇ АКЦIОНЕРНОЇ КОМПАНIЇ "УКРМЕДПРОМ"</v>
          </cell>
          <cell r="F207">
            <v>9033.79709</v>
          </cell>
          <cell r="G207">
            <v>11863.615100000001</v>
          </cell>
          <cell r="H207">
            <v>11496.4305</v>
          </cell>
          <cell r="I207">
            <v>12226.166999999999</v>
          </cell>
          <cell r="J207">
            <v>362.55187999999998</v>
          </cell>
          <cell r="K207">
            <v>0</v>
          </cell>
          <cell r="L207">
            <v>0</v>
          </cell>
          <cell r="M207">
            <v>263.60698000000002</v>
          </cell>
          <cell r="N207">
            <v>263.0453</v>
          </cell>
        </row>
        <row r="208">
          <cell r="B208">
            <v>11</v>
          </cell>
          <cell r="C208" t="str">
            <v>КIРОВОГРАДСЬКА ОБЛАСТЬ</v>
          </cell>
          <cell r="D208">
            <v>372109</v>
          </cell>
          <cell r="E208" t="str">
            <v>ЗАКРИТЕ АКЦIОНЕРНЕ ТОВАРИСТВО "ОЛЕКСАНДРIЙСЬКИЙ ЦУКРОВИЙ ЗАВОД"</v>
          </cell>
          <cell r="F208">
            <v>5253.4670500000002</v>
          </cell>
          <cell r="G208">
            <v>5219.4651700000004</v>
          </cell>
          <cell r="H208">
            <v>7512.9115300000003</v>
          </cell>
          <cell r="I208">
            <v>7912.0679399999999</v>
          </cell>
          <cell r="J208">
            <v>2692.60277</v>
          </cell>
          <cell r="K208">
            <v>0</v>
          </cell>
          <cell r="L208">
            <v>0</v>
          </cell>
          <cell r="M208">
            <v>405.55736000000002</v>
          </cell>
          <cell r="N208">
            <v>399.15640999999999</v>
          </cell>
        </row>
        <row r="209">
          <cell r="B209">
            <v>11</v>
          </cell>
          <cell r="C209" t="str">
            <v>КIРОВОГРАДСЬКА ОБЛАСТЬ</v>
          </cell>
          <cell r="D209">
            <v>32039992</v>
          </cell>
          <cell r="E209" t="str">
            <v>ДОЧIРНЄ ПIДПРИЄМСТВО "КIРОВОГРАДСЬКИЙ ОБЛАВТОДОР" ВIДКРИТОГО АКЦIОНЕРНОГО ТОВАРИСТВА "ДЕРЖАВНА АКЦIОНЕРНА КОМПАНIЯ "АВТОМОБIЛЬНI ДОРОГИ УКРАЇНИ"</v>
          </cell>
          <cell r="F209">
            <v>1291.59455</v>
          </cell>
          <cell r="G209">
            <v>1282.77961</v>
          </cell>
          <cell r="H209">
            <v>6066.7373200000002</v>
          </cell>
          <cell r="I209">
            <v>6651.5210999999999</v>
          </cell>
          <cell r="J209">
            <v>5368.7414900000003</v>
          </cell>
          <cell r="K209">
            <v>0</v>
          </cell>
          <cell r="L209">
            <v>0</v>
          </cell>
          <cell r="M209">
            <v>585.25516000000005</v>
          </cell>
          <cell r="N209">
            <v>584.78306999999995</v>
          </cell>
        </row>
        <row r="210">
          <cell r="B210">
            <v>11</v>
          </cell>
          <cell r="C210" t="str">
            <v>КIРОВОГРАДСЬКА ОБЛАСТЬ</v>
          </cell>
          <cell r="D210">
            <v>14276579</v>
          </cell>
          <cell r="E210" t="str">
            <v>ЗАКРИТЕ АКЦIОНЕРНЕ ТОВАРИСТВО ОБ'ЄДНАННЯ "ДНIПРОЕНЕРГОБУДПРОМ"</v>
          </cell>
          <cell r="F210">
            <v>5968.93055</v>
          </cell>
          <cell r="G210">
            <v>6326.61481</v>
          </cell>
          <cell r="H210">
            <v>5656.55908</v>
          </cell>
          <cell r="I210">
            <v>5571.5523899999998</v>
          </cell>
          <cell r="J210">
            <v>-755.06241999999997</v>
          </cell>
          <cell r="K210">
            <v>8.1430000000000007</v>
          </cell>
          <cell r="L210">
            <v>0</v>
          </cell>
          <cell r="M210">
            <v>425.09456999999998</v>
          </cell>
          <cell r="N210">
            <v>-82.265600000000006</v>
          </cell>
        </row>
        <row r="211">
          <cell r="B211">
            <v>11</v>
          </cell>
          <cell r="C211" t="str">
            <v>КIРОВОГРАДСЬКА ОБЛАСТЬ</v>
          </cell>
          <cell r="D211">
            <v>3365222</v>
          </cell>
          <cell r="E211" t="str">
            <v>ВIДКРИТЕ АКЦIОНЕРНЕ ТОВАРИСТВО ПО ГАЗОПОСТАЧАННЮ ТА ГАЗИФIКАЦIЇ "КIРОВОГРАДГАЗ"</v>
          </cell>
          <cell r="F211">
            <v>5813.7888899999998</v>
          </cell>
          <cell r="G211">
            <v>5657.8490400000001</v>
          </cell>
          <cell r="H211">
            <v>4600.0116600000001</v>
          </cell>
          <cell r="I211">
            <v>5004.2711099999997</v>
          </cell>
          <cell r="J211">
            <v>-653.57793000000004</v>
          </cell>
          <cell r="K211">
            <v>0</v>
          </cell>
          <cell r="L211">
            <v>0</v>
          </cell>
          <cell r="M211">
            <v>438.13382999999999</v>
          </cell>
          <cell r="N211">
            <v>404.25628</v>
          </cell>
        </row>
        <row r="212">
          <cell r="B212">
            <v>11</v>
          </cell>
          <cell r="C212" t="str">
            <v>КIРОВОГРАДСЬКА ОБЛАСТЬ</v>
          </cell>
          <cell r="D212">
            <v>33142568</v>
          </cell>
          <cell r="E212" t="str">
            <v>ДОЧIРНЄ ПIДПРИЄМСТВО "КIРОВОГРАДТЕПЛО" ТОВАРИСТВА З ОБМЕЖЕНОЮ ВIДПОВIДАЛЬНIСТЮ "ЦЕНТР НАУКОВО-ТЕХНIЧНИХ IННОВАЦIЙ УКРАЇНСЬКОЇ НАФТОГАЗОВОЇ АКАДЕМIЇ"</v>
          </cell>
          <cell r="F212">
            <v>4267.2870000000003</v>
          </cell>
          <cell r="G212">
            <v>4332.1150100000004</v>
          </cell>
          <cell r="H212">
            <v>4749.9218499999997</v>
          </cell>
          <cell r="I212">
            <v>4836.2338300000001</v>
          </cell>
          <cell r="J212">
            <v>504.11882000000003</v>
          </cell>
          <cell r="K212">
            <v>0</v>
          </cell>
          <cell r="L212">
            <v>-1.45747</v>
          </cell>
          <cell r="M212">
            <v>15.590400000000001</v>
          </cell>
          <cell r="N212">
            <v>15.3348</v>
          </cell>
        </row>
        <row r="213">
          <cell r="B213">
            <v>11</v>
          </cell>
          <cell r="C213" t="str">
            <v>КIРОВОГРАДСЬКА ОБЛАСТЬ</v>
          </cell>
          <cell r="D213">
            <v>3346822</v>
          </cell>
          <cell r="E213" t="str">
            <v>ОБЛАСНЕ КОМУНАЛЬНЕ ВИРОБНИЧЕ ПIДПРИЄМСТВО "ДНIПРО-КIРОВОГРАД"</v>
          </cell>
          <cell r="F213">
            <v>1405.4067299999999</v>
          </cell>
          <cell r="G213">
            <v>1606.1266800000001</v>
          </cell>
          <cell r="H213">
            <v>1290.66651</v>
          </cell>
          <cell r="I213">
            <v>4654.4272000000001</v>
          </cell>
          <cell r="J213">
            <v>3048.3005199999998</v>
          </cell>
          <cell r="K213">
            <v>1918.30395</v>
          </cell>
          <cell r="L213">
            <v>-3241.5574999999999</v>
          </cell>
          <cell r="M213">
            <v>0.15995000000000001</v>
          </cell>
          <cell r="N213">
            <v>0.11218</v>
          </cell>
        </row>
        <row r="214">
          <cell r="B214">
            <v>11</v>
          </cell>
          <cell r="C214" t="str">
            <v>КIРОВОГРАДСЬКА ОБЛАСТЬ</v>
          </cell>
          <cell r="D214">
            <v>4853709</v>
          </cell>
          <cell r="E214" t="str">
            <v>ДЕРЖАВНЕ ПIДПРИЄМСТВО ДИРЕКЦIЯ КРИВОРIЗСЬКОГО ГIРНИЧО-ЗБАГАЧУВАЛЬНОГО КОМБIНАТУ ОКИСЛЕНИХ РУД</v>
          </cell>
          <cell r="F214">
            <v>997.60559000000001</v>
          </cell>
          <cell r="G214">
            <v>2245.7981100000002</v>
          </cell>
          <cell r="H214">
            <v>3776.0149500000002</v>
          </cell>
          <cell r="I214">
            <v>4454.72883</v>
          </cell>
          <cell r="J214">
            <v>2208.9307199999998</v>
          </cell>
          <cell r="K214">
            <v>173.78001</v>
          </cell>
          <cell r="L214">
            <v>-524.73243000000002</v>
          </cell>
          <cell r="M214">
            <v>64.582470000000001</v>
          </cell>
          <cell r="N214">
            <v>-300.21208999999999</v>
          </cell>
        </row>
        <row r="215">
          <cell r="B215">
            <v>11</v>
          </cell>
          <cell r="C215" t="str">
            <v>КIРОВОГРАДСЬКА ОБЛАСТЬ</v>
          </cell>
          <cell r="D215">
            <v>14372024</v>
          </cell>
          <cell r="E215" t="str">
            <v>ЗАКРИТЕ АКЦIОНЕРНЕ ТОВАРИСТВО "МIЖНАРОДНА АКЦIОНЕРНА АВIАЦIЙНА КОМПАНIЯ "УРГА"</v>
          </cell>
          <cell r="F215">
            <v>2698.0665100000001</v>
          </cell>
          <cell r="G215">
            <v>1335.7527299999999</v>
          </cell>
          <cell r="H215">
            <v>4336.8430500000004</v>
          </cell>
          <cell r="I215">
            <v>4420.1643000000004</v>
          </cell>
          <cell r="J215">
            <v>3084.4115700000002</v>
          </cell>
          <cell r="K215">
            <v>0</v>
          </cell>
          <cell r="L215">
            <v>0</v>
          </cell>
          <cell r="M215">
            <v>721.50927999999999</v>
          </cell>
          <cell r="N215">
            <v>82.737250000000003</v>
          </cell>
        </row>
        <row r="216">
          <cell r="B216">
            <v>11</v>
          </cell>
          <cell r="C216" t="str">
            <v>КIРОВОГРАДСЬКА ОБЛАСТЬ</v>
          </cell>
          <cell r="D216">
            <v>14314222</v>
          </cell>
          <cell r="E216" t="str">
            <v>СМОЛIНСЬКА ШАХТА СХIДНОГО ГIРНИЧО-ЗБАГАЧУВАЛЬНОГО КОМБIНАТУ</v>
          </cell>
          <cell r="F216">
            <v>2115.4960599999999</v>
          </cell>
          <cell r="G216">
            <v>2168.0346199999999</v>
          </cell>
          <cell r="H216">
            <v>3882.6872899999998</v>
          </cell>
          <cell r="I216">
            <v>3726.9021600000001</v>
          </cell>
          <cell r="J216">
            <v>1558.86754</v>
          </cell>
          <cell r="K216">
            <v>0</v>
          </cell>
          <cell r="L216">
            <v>0</v>
          </cell>
          <cell r="M216">
            <v>2.5402200000000001</v>
          </cell>
          <cell r="N216">
            <v>-155.78578999999999</v>
          </cell>
        </row>
        <row r="217">
          <cell r="B217">
            <v>11</v>
          </cell>
          <cell r="C217" t="str">
            <v>КIРОВОГРАДСЬКА ОБЛАСТЬ</v>
          </cell>
          <cell r="D217">
            <v>14314239</v>
          </cell>
          <cell r="E217" t="str">
            <v>IНГУЛЬСЬКА ШАХТА СХIДНОГО ГIРНИЧО-ЗБАГАЧУВАЛЬНОГО КОМБIНАТУ</v>
          </cell>
          <cell r="F217">
            <v>14.297090000000001</v>
          </cell>
          <cell r="G217">
            <v>-14.507910000000001</v>
          </cell>
          <cell r="H217">
            <v>3210.3149600000002</v>
          </cell>
          <cell r="I217">
            <v>3216.74692</v>
          </cell>
          <cell r="J217">
            <v>3231.2548299999999</v>
          </cell>
          <cell r="K217">
            <v>0</v>
          </cell>
          <cell r="L217">
            <v>0</v>
          </cell>
          <cell r="M217">
            <v>2.6754600000000002</v>
          </cell>
          <cell r="N217">
            <v>2.55911</v>
          </cell>
        </row>
        <row r="218">
          <cell r="B218">
            <v>11</v>
          </cell>
          <cell r="C218" t="str">
            <v>КIРОВОГРАДСЬКА ОБЛАСТЬ</v>
          </cell>
          <cell r="D218">
            <v>23234841</v>
          </cell>
          <cell r="E218" t="str">
            <v>ПРИВАТНЕ ПIДПРИЄМСТВО "IНКОПМАРК-2"</v>
          </cell>
          <cell r="F218">
            <v>13.46292</v>
          </cell>
          <cell r="G218">
            <v>13.238580000000001</v>
          </cell>
          <cell r="H218">
            <v>3168.6608200000001</v>
          </cell>
          <cell r="I218">
            <v>3168.1056199999998</v>
          </cell>
          <cell r="J218">
            <v>3154.8670400000001</v>
          </cell>
          <cell r="K218">
            <v>0</v>
          </cell>
          <cell r="L218">
            <v>0</v>
          </cell>
          <cell r="M218">
            <v>0.39184000000000002</v>
          </cell>
          <cell r="N218">
            <v>-0.55520000000000003</v>
          </cell>
        </row>
        <row r="219">
          <cell r="B219">
            <v>11</v>
          </cell>
          <cell r="C219" t="str">
            <v>КIРОВОГРАДСЬКА ОБЛАСТЬ</v>
          </cell>
          <cell r="D219">
            <v>13745730</v>
          </cell>
          <cell r="E219" t="str">
            <v>ПП "ВК I К"</v>
          </cell>
          <cell r="F219">
            <v>1710.52612</v>
          </cell>
          <cell r="G219">
            <v>1711.54871</v>
          </cell>
          <cell r="H219">
            <v>3075.3800299999998</v>
          </cell>
          <cell r="I219">
            <v>3051.9990299999999</v>
          </cell>
          <cell r="J219">
            <v>1340.4503199999999</v>
          </cell>
          <cell r="K219">
            <v>0</v>
          </cell>
          <cell r="L219">
            <v>0</v>
          </cell>
          <cell r="M219">
            <v>4.9948600000000001</v>
          </cell>
          <cell r="N219">
            <v>-23.381</v>
          </cell>
        </row>
        <row r="220">
          <cell r="B220">
            <v>11</v>
          </cell>
          <cell r="C220" t="str">
            <v>КIРОВОГРАДСЬКА ОБЛАСТЬ</v>
          </cell>
          <cell r="D220">
            <v>23226959</v>
          </cell>
          <cell r="E220" t="str">
            <v>УПРАВЛIННЯ ВЛАСНОСТI ТА ПРИВАТИЗАЦIЇ КОМУНАЛЬНОГО МАЙНА КIРОВОГРАДСЬКОЇ МIСЬКОЇ РАДИ</v>
          </cell>
          <cell r="F220">
            <v>2023.8720699999999</v>
          </cell>
          <cell r="G220">
            <v>1734.5540699999999</v>
          </cell>
          <cell r="H220">
            <v>2959.6725000000001</v>
          </cell>
          <cell r="I220">
            <v>2887.1260000000002</v>
          </cell>
          <cell r="J220">
            <v>1152.5719300000001</v>
          </cell>
          <cell r="K220">
            <v>0</v>
          </cell>
          <cell r="L220">
            <v>0</v>
          </cell>
          <cell r="M220">
            <v>9.3354400000000002</v>
          </cell>
          <cell r="N220">
            <v>-72.546499999999995</v>
          </cell>
        </row>
        <row r="221">
          <cell r="B221">
            <v>11</v>
          </cell>
          <cell r="C221" t="str">
            <v>КIРОВОГРАДСЬКА ОБЛАСТЬ</v>
          </cell>
          <cell r="D221">
            <v>24147966</v>
          </cell>
          <cell r="E221" t="str">
            <v>КIРОВОГРАДСЬКА ФIЛIЯ ЗАКРИТОГО АКЦIОНЕРНОГО ТОВАРИСТВА "УКРАЇНСЬКИЙ МОБIЛЬНИЙ ЗВ'ЯЗОК"</v>
          </cell>
          <cell r="F221">
            <v>3395.46</v>
          </cell>
          <cell r="G221">
            <v>3395.46</v>
          </cell>
          <cell r="H221">
            <v>2879.431</v>
          </cell>
          <cell r="I221">
            <v>2879.431</v>
          </cell>
          <cell r="J221">
            <v>-516.029</v>
          </cell>
          <cell r="K221">
            <v>0</v>
          </cell>
          <cell r="L221">
            <v>0</v>
          </cell>
          <cell r="M221">
            <v>7.4300000000000005E-2</v>
          </cell>
          <cell r="N221">
            <v>0</v>
          </cell>
        </row>
        <row r="222">
          <cell r="B222">
            <v>12</v>
          </cell>
          <cell r="C222" t="str">
            <v>ЛУГАНСЬКА ОБЛАСТЬ</v>
          </cell>
          <cell r="D222">
            <v>32292929</v>
          </cell>
          <cell r="E222" t="str">
            <v>ЗАКРИТЕ АКЦIОНЕРНЕ ТОВАРИСТВО "ЛИСИЧАНСЬКА НАФТОВА IНВЕСТИЦIЙНА КОМПАНIЯ"</v>
          </cell>
          <cell r="F222">
            <v>23219.678100000001</v>
          </cell>
          <cell r="G222">
            <v>19841.82</v>
          </cell>
          <cell r="H222">
            <v>148237.90400000001</v>
          </cell>
          <cell r="I222">
            <v>426489.72899999999</v>
          </cell>
          <cell r="J222">
            <v>406647.90899999999</v>
          </cell>
          <cell r="K222">
            <v>0</v>
          </cell>
          <cell r="L222">
            <v>0</v>
          </cell>
          <cell r="M222">
            <v>281096.51699999999</v>
          </cell>
          <cell r="N222">
            <v>278251.82500000001</v>
          </cell>
        </row>
        <row r="223">
          <cell r="B223">
            <v>12</v>
          </cell>
          <cell r="C223" t="str">
            <v>ЛУГАНСЬКА ОБЛАСТЬ</v>
          </cell>
          <cell r="D223">
            <v>32359181</v>
          </cell>
          <cell r="E223" t="str">
            <v>ТОВАРИСТВО З ОБМЕЖЕНОЮ ВIДПОВIДАЛЬНIСТЮ "ЛИНОС"</v>
          </cell>
          <cell r="F223">
            <v>735458.33600000001</v>
          </cell>
          <cell r="G223">
            <v>689637.24100000004</v>
          </cell>
          <cell r="H223">
            <v>183014.49799999999</v>
          </cell>
          <cell r="I223">
            <v>166174.826</v>
          </cell>
          <cell r="J223">
            <v>-523462.41</v>
          </cell>
          <cell r="K223">
            <v>0</v>
          </cell>
          <cell r="L223">
            <v>0</v>
          </cell>
          <cell r="M223">
            <v>0</v>
          </cell>
          <cell r="N223">
            <v>-16915.442999999999</v>
          </cell>
        </row>
        <row r="224">
          <cell r="B224">
            <v>12</v>
          </cell>
          <cell r="C224" t="str">
            <v>ЛУГАНСЬКА ОБЛАСТЬ</v>
          </cell>
          <cell r="D224">
            <v>32320704</v>
          </cell>
          <cell r="E224" t="str">
            <v>ДЕРЖАВНЕ ПIДПРИЄМСТВО "РОВЕНЬКИАНТРАЦИТ"</v>
          </cell>
          <cell r="F224">
            <v>113373.503</v>
          </cell>
          <cell r="G224">
            <v>132356.10399999999</v>
          </cell>
          <cell r="H224">
            <v>29332.612799999999</v>
          </cell>
          <cell r="I224">
            <v>164415.02100000001</v>
          </cell>
          <cell r="J224">
            <v>32058.9166</v>
          </cell>
          <cell r="K224">
            <v>228939.50200000001</v>
          </cell>
          <cell r="L224">
            <v>-258657.71</v>
          </cell>
          <cell r="M224">
            <v>29.556509999999999</v>
          </cell>
          <cell r="N224">
            <v>4.6398700000000002</v>
          </cell>
        </row>
        <row r="225">
          <cell r="B225">
            <v>12</v>
          </cell>
          <cell r="C225" t="str">
            <v>ЛУГАНСЬКА ОБЛАСТЬ</v>
          </cell>
          <cell r="D225">
            <v>32355669</v>
          </cell>
          <cell r="E225" t="str">
            <v>ДЕРЖАВНЕ ПIДПРИЄМСТВО "СВЕРДЛОВАНТРАЦИТ"</v>
          </cell>
          <cell r="F225">
            <v>61255.558799999999</v>
          </cell>
          <cell r="G225">
            <v>57359.82</v>
          </cell>
          <cell r="H225">
            <v>-32277.001</v>
          </cell>
          <cell r="I225">
            <v>108367.53</v>
          </cell>
          <cell r="J225">
            <v>51007.710299999999</v>
          </cell>
          <cell r="K225">
            <v>40996.3963</v>
          </cell>
          <cell r="L225">
            <v>-183599.43</v>
          </cell>
          <cell r="M225">
            <v>0.01</v>
          </cell>
          <cell r="N225">
            <v>-43.61647</v>
          </cell>
        </row>
        <row r="226">
          <cell r="B226">
            <v>12</v>
          </cell>
          <cell r="C226" t="str">
            <v>ЛУГАНСЬКА ОБЛАСТЬ</v>
          </cell>
          <cell r="D226">
            <v>32363486</v>
          </cell>
          <cell r="E226" t="str">
            <v>ВIДКРИТЕ АКЦIОНЕРНЕ ТОВАРИСТВО "КРАСНОДОНВУГIЛЛЯ"</v>
          </cell>
          <cell r="F226">
            <v>174774.769</v>
          </cell>
          <cell r="G226">
            <v>196472.546</v>
          </cell>
          <cell r="H226">
            <v>123807.473</v>
          </cell>
          <cell r="I226">
            <v>95785.992400000003</v>
          </cell>
          <cell r="J226">
            <v>-100686.55</v>
          </cell>
          <cell r="K226">
            <v>0</v>
          </cell>
          <cell r="L226">
            <v>-149055.14000000001</v>
          </cell>
          <cell r="M226">
            <v>5.9028799999999997</v>
          </cell>
          <cell r="N226">
            <v>-10.805429999999999</v>
          </cell>
        </row>
        <row r="227">
          <cell r="B227">
            <v>12</v>
          </cell>
          <cell r="C227" t="str">
            <v>ЛУГАНСЬКА ОБЛАСТЬ</v>
          </cell>
          <cell r="D227">
            <v>26174683</v>
          </cell>
          <cell r="E227" t="str">
            <v>СТРУКТУРНА ОДИНИЦЯ "ЛУГАНСЬКА ТЕС" ТОВАРИСТВО З ОБМЕЖЕНОЮ ВIДПОВIДАЛЬНIСТЮ "СХIДЕНЕРГО"</v>
          </cell>
          <cell r="F227">
            <v>29933.706600000001</v>
          </cell>
          <cell r="G227">
            <v>29600.907800000001</v>
          </cell>
          <cell r="H227">
            <v>27046.5095</v>
          </cell>
          <cell r="I227">
            <v>38706.794500000004</v>
          </cell>
          <cell r="J227">
            <v>9105.8867699999992</v>
          </cell>
          <cell r="K227">
            <v>0</v>
          </cell>
          <cell r="L227">
            <v>0</v>
          </cell>
          <cell r="M227">
            <v>11677.197</v>
          </cell>
          <cell r="N227">
            <v>11660.285</v>
          </cell>
        </row>
        <row r="228">
          <cell r="B228">
            <v>12</v>
          </cell>
          <cell r="C228" t="str">
            <v>ЛУГАНСЬКА ОБЛАСТЬ</v>
          </cell>
          <cell r="D228">
            <v>1882551</v>
          </cell>
          <cell r="E228" t="str">
            <v>ВIДКРИТЕ АКЦIОНЕРНЕ ТОВАРИСТВО "РУБIЖАНСЬКИЙ КАРТОННО-ТАРНИЙ КОМБIНАТ"</v>
          </cell>
          <cell r="F228">
            <v>32204.7016</v>
          </cell>
          <cell r="G228">
            <v>31736.5952</v>
          </cell>
          <cell r="H228">
            <v>33520.362699999998</v>
          </cell>
          <cell r="I228">
            <v>33484.569499999998</v>
          </cell>
          <cell r="J228">
            <v>1747.97423</v>
          </cell>
          <cell r="K228">
            <v>0</v>
          </cell>
          <cell r="L228">
            <v>0</v>
          </cell>
          <cell r="M228">
            <v>78.794920000000005</v>
          </cell>
          <cell r="N228">
            <v>-37.694450000000003</v>
          </cell>
        </row>
        <row r="229">
          <cell r="B229">
            <v>12</v>
          </cell>
          <cell r="C229" t="str">
            <v>ЛУГАНСЬКА ОБЛАСТЬ</v>
          </cell>
          <cell r="D229">
            <v>190816</v>
          </cell>
          <cell r="E229" t="str">
            <v>ВIДКРИТЕ АКЦIОНЕРНЕ ТОВАРИСТВО "АЛЧЕВСЬКИЙ КОКСОХIМIЧНИЙ ЗАВОД"</v>
          </cell>
          <cell r="F229">
            <v>9004.1404000000002</v>
          </cell>
          <cell r="G229">
            <v>2289.3864100000001</v>
          </cell>
          <cell r="H229">
            <v>17859.050500000001</v>
          </cell>
          <cell r="I229">
            <v>29123.2078</v>
          </cell>
          <cell r="J229">
            <v>26833.8213</v>
          </cell>
          <cell r="K229">
            <v>0</v>
          </cell>
          <cell r="L229">
            <v>0</v>
          </cell>
          <cell r="M229">
            <v>21198.084299999999</v>
          </cell>
          <cell r="N229">
            <v>11272.6945</v>
          </cell>
        </row>
        <row r="230">
          <cell r="B230">
            <v>12</v>
          </cell>
          <cell r="C230" t="str">
            <v>ЛУГАНСЬКА ОБЛАСТЬ</v>
          </cell>
          <cell r="D230">
            <v>32473323</v>
          </cell>
          <cell r="E230" t="str">
            <v>ДЕРЖАВНЕ ПIДПРИЄМСТВО "ЛУГАНСЬКВУГIЛЛЯ"</v>
          </cell>
          <cell r="F230">
            <v>27632.2143</v>
          </cell>
          <cell r="G230">
            <v>17815.451000000001</v>
          </cell>
          <cell r="H230">
            <v>-7051.8446999999996</v>
          </cell>
          <cell r="I230">
            <v>28532.385399999999</v>
          </cell>
          <cell r="J230">
            <v>10716.9344</v>
          </cell>
          <cell r="K230">
            <v>40447.941299999999</v>
          </cell>
          <cell r="L230">
            <v>-31175.705000000002</v>
          </cell>
          <cell r="M230">
            <v>0</v>
          </cell>
          <cell r="N230">
            <v>0</v>
          </cell>
        </row>
        <row r="231">
          <cell r="B231">
            <v>12</v>
          </cell>
          <cell r="C231" t="str">
            <v>ЛУГАНСЬКА ОБЛАСТЬ</v>
          </cell>
          <cell r="D231">
            <v>31443937</v>
          </cell>
          <cell r="E231" t="str">
            <v>ТОВАРИСТВО З ОБМЕЖЕНОЮ ВIДПОВIДАЛЬНIСТЮ "ЛУГАНСЬКЕ ЕНЕРГЕТИЧНЕ ОБ'ЄДНАННЯ"</v>
          </cell>
          <cell r="F231">
            <v>19532.911599999999</v>
          </cell>
          <cell r="G231">
            <v>19603.8537</v>
          </cell>
          <cell r="H231">
            <v>24874.7968</v>
          </cell>
          <cell r="I231">
            <v>27430.6911</v>
          </cell>
          <cell r="J231">
            <v>7826.83734</v>
          </cell>
          <cell r="K231">
            <v>0</v>
          </cell>
          <cell r="L231">
            <v>0</v>
          </cell>
          <cell r="M231">
            <v>2670.69839</v>
          </cell>
          <cell r="N231">
            <v>2555.62329</v>
          </cell>
        </row>
        <row r="232">
          <cell r="B232">
            <v>12</v>
          </cell>
          <cell r="C232" t="str">
            <v>ЛУГАНСЬКА ОБЛАСТЬ</v>
          </cell>
          <cell r="D232">
            <v>32226065</v>
          </cell>
          <cell r="E232" t="str">
            <v>ДЕРЖАВНЕ ПIДПРИЄМСТВО "АНТРАЦИТ"</v>
          </cell>
          <cell r="F232">
            <v>14272.6955</v>
          </cell>
          <cell r="G232">
            <v>20600.014999999999</v>
          </cell>
          <cell r="H232">
            <v>43595.330699999999</v>
          </cell>
          <cell r="I232">
            <v>26254.112000000001</v>
          </cell>
          <cell r="J232">
            <v>5654.09699</v>
          </cell>
          <cell r="K232">
            <v>32680.623100000001</v>
          </cell>
          <cell r="L232">
            <v>4393.4876100000001</v>
          </cell>
          <cell r="M232">
            <v>0</v>
          </cell>
          <cell r="N232">
            <v>-1.0000000000000001E-5</v>
          </cell>
        </row>
        <row r="233">
          <cell r="B233">
            <v>12</v>
          </cell>
          <cell r="C233" t="str">
            <v>ЛУГАНСЬКА ОБЛАСТЬ</v>
          </cell>
          <cell r="D233">
            <v>30996128</v>
          </cell>
          <cell r="E233" t="str">
            <v>ЗАКРИТЕ АКЦIОНЕРНЕ ТОВАРИСТВО "ЛУГАНСЬКИЙ ЛIКЕРО-ГОРIЛЧАНИЙ ЗАВОД ЛУГА-НОВА"</v>
          </cell>
          <cell r="F233">
            <v>23032.5344</v>
          </cell>
          <cell r="G233">
            <v>24058.871200000001</v>
          </cell>
          <cell r="H233">
            <v>23210.738499999999</v>
          </cell>
          <cell r="I233">
            <v>25909.897300000001</v>
          </cell>
          <cell r="J233">
            <v>1851.0261</v>
          </cell>
          <cell r="K233">
            <v>0</v>
          </cell>
          <cell r="L233">
            <v>0</v>
          </cell>
          <cell r="M233">
            <v>4954.0240299999996</v>
          </cell>
          <cell r="N233">
            <v>2199.1587500000001</v>
          </cell>
        </row>
        <row r="234">
          <cell r="B234">
            <v>12</v>
          </cell>
          <cell r="C234" t="str">
            <v>ЛУГАНСЬКА ОБЛАСТЬ</v>
          </cell>
          <cell r="D234">
            <v>5451150</v>
          </cell>
          <cell r="E234" t="str">
            <v>ВIДКРИТЕ АКЦIОНЕРНЕ ТОВАРИСТВО ПО ГАЗОПОСТАЧАННЮ ТА ГАЗИФIКАЦIЄ "ЛУГАНСЬКГАЗ"</v>
          </cell>
          <cell r="F234">
            <v>15685.861999999999</v>
          </cell>
          <cell r="G234">
            <v>15687.397199999999</v>
          </cell>
          <cell r="H234">
            <v>20770.082600000002</v>
          </cell>
          <cell r="I234">
            <v>24181.206900000001</v>
          </cell>
          <cell r="J234">
            <v>8493.8097199999993</v>
          </cell>
          <cell r="K234">
            <v>0</v>
          </cell>
          <cell r="L234">
            <v>0</v>
          </cell>
          <cell r="M234">
            <v>3410.8375999999998</v>
          </cell>
          <cell r="N234">
            <v>3405.1772700000001</v>
          </cell>
        </row>
        <row r="235">
          <cell r="B235">
            <v>12</v>
          </cell>
          <cell r="C235" t="str">
            <v>ЛУГАНСЬКА ОБЛАСТЬ</v>
          </cell>
          <cell r="D235">
            <v>9585574</v>
          </cell>
          <cell r="E235" t="str">
            <v>ДЕРЖАВНЕ ПIДПРИЄМСТВО "ПОПАСНЯНСЬКИЙ ВАГОНОРЕМОНТНИЙ ЗАВОД"</v>
          </cell>
          <cell r="F235">
            <v>15476.0558</v>
          </cell>
          <cell r="G235">
            <v>15473.426799999999</v>
          </cell>
          <cell r="H235">
            <v>17837.474999999999</v>
          </cell>
          <cell r="I235">
            <v>18924.923999999999</v>
          </cell>
          <cell r="J235">
            <v>3451.49721</v>
          </cell>
          <cell r="K235">
            <v>0</v>
          </cell>
          <cell r="L235">
            <v>0</v>
          </cell>
          <cell r="M235">
            <v>1088.864</v>
          </cell>
          <cell r="N235">
            <v>1087.4490000000001</v>
          </cell>
        </row>
        <row r="236">
          <cell r="B236">
            <v>12</v>
          </cell>
          <cell r="C236" t="str">
            <v>ЛУГАНСЬКА ОБЛАСТЬ</v>
          </cell>
          <cell r="D236">
            <v>31380846</v>
          </cell>
          <cell r="E236" t="str">
            <v>ЗАКРИТЕ АКЦIОНЕРНЕ ТОВАРИСТВО "ЛИСИЧАНСЬКИЙ СКЛОЗАВОД "ПРОЛЕТАРIЙ"</v>
          </cell>
          <cell r="F236">
            <v>12937.0689</v>
          </cell>
          <cell r="G236">
            <v>14629.230299999999</v>
          </cell>
          <cell r="H236">
            <v>9616.8508999999995</v>
          </cell>
          <cell r="I236">
            <v>14959.4311</v>
          </cell>
          <cell r="J236">
            <v>330.20084000000003</v>
          </cell>
          <cell r="K236">
            <v>0</v>
          </cell>
          <cell r="L236">
            <v>0</v>
          </cell>
          <cell r="M236">
            <v>6058.5360499999997</v>
          </cell>
          <cell r="N236">
            <v>6058.5360499999997</v>
          </cell>
        </row>
        <row r="237">
          <cell r="B237">
            <v>12</v>
          </cell>
          <cell r="C237" t="str">
            <v>ЛУГАНСЬКА ОБЛАСТЬ</v>
          </cell>
          <cell r="D237">
            <v>32446546</v>
          </cell>
          <cell r="E237" t="str">
            <v>ДЕРЖАВНЕ ПIДПРИЄМСТВО "ДОНБАСАНТРАЦИТ"</v>
          </cell>
          <cell r="F237">
            <v>-4755.7022999999999</v>
          </cell>
          <cell r="G237">
            <v>3093.00585</v>
          </cell>
          <cell r="H237">
            <v>7205.8483699999997</v>
          </cell>
          <cell r="I237">
            <v>14848.840200000001</v>
          </cell>
          <cell r="J237">
            <v>11755.8343</v>
          </cell>
          <cell r="K237">
            <v>26522.858899999999</v>
          </cell>
          <cell r="L237">
            <v>-11366.37</v>
          </cell>
          <cell r="M237">
            <v>6.4865599999999999</v>
          </cell>
          <cell r="N237">
            <v>-26.96566</v>
          </cell>
        </row>
        <row r="238">
          <cell r="B238">
            <v>12</v>
          </cell>
          <cell r="C238" t="str">
            <v>ЛУГАНСЬКА ОБЛАСТЬ</v>
          </cell>
          <cell r="D238">
            <v>5507034</v>
          </cell>
          <cell r="E238" t="str">
            <v>ЗАКРИТЕ АКЦIОНЕРНЕ ТОВАРИСТВО "ЛУГАНСЬКИЙ М'ЯСОКОМБIНАТ"</v>
          </cell>
          <cell r="F238">
            <v>8652.6316000000006</v>
          </cell>
          <cell r="G238">
            <v>8633.8366000000005</v>
          </cell>
          <cell r="H238">
            <v>12629.9977</v>
          </cell>
          <cell r="I238">
            <v>12869.155500000001</v>
          </cell>
          <cell r="J238">
            <v>4235.3188799999998</v>
          </cell>
          <cell r="K238">
            <v>0</v>
          </cell>
          <cell r="L238">
            <v>0</v>
          </cell>
          <cell r="M238">
            <v>239.15810999999999</v>
          </cell>
          <cell r="N238">
            <v>239.15781000000001</v>
          </cell>
        </row>
        <row r="239">
          <cell r="B239">
            <v>12</v>
          </cell>
          <cell r="C239" t="str">
            <v>ЛУГАНСЬКА ОБЛАСТЬ</v>
          </cell>
          <cell r="D239">
            <v>32538783</v>
          </cell>
          <cell r="E239" t="str">
            <v>ОБЛАСНЕ КОМУНАЛЬНЕ ПIДПРИЄМСТВО "КОМПАНIЯ "ЛУГАНСЬКВОДА"</v>
          </cell>
          <cell r="F239">
            <v>9722.9020199999995</v>
          </cell>
          <cell r="G239">
            <v>9528.1418599999997</v>
          </cell>
          <cell r="H239">
            <v>11156.192999999999</v>
          </cell>
          <cell r="I239">
            <v>12063.7462</v>
          </cell>
          <cell r="J239">
            <v>2535.6043199999999</v>
          </cell>
          <cell r="K239">
            <v>0</v>
          </cell>
          <cell r="L239">
            <v>0</v>
          </cell>
          <cell r="M239">
            <v>844.69961999999998</v>
          </cell>
          <cell r="N239">
            <v>844.40601000000004</v>
          </cell>
        </row>
        <row r="240">
          <cell r="B240">
            <v>12</v>
          </cell>
          <cell r="C240" t="str">
            <v>ЛУГАНСЬКА ОБЛАСТЬ</v>
          </cell>
          <cell r="D240">
            <v>32326182</v>
          </cell>
          <cell r="E240" t="str">
            <v>ТОВАРИСТВО З ОБМЕЖЕНОЮ ВIДПОВIДАЛЬНIСТЮ "НАУКОВО-ВИРОБНИЧИЙ ЦЕНТР "ЕКОСФЕРА"</v>
          </cell>
          <cell r="F240">
            <v>11112.872799999999</v>
          </cell>
          <cell r="G240">
            <v>11103.883900000001</v>
          </cell>
          <cell r="H240">
            <v>11226.941000000001</v>
          </cell>
          <cell r="I240">
            <v>11226.843000000001</v>
          </cell>
          <cell r="J240">
            <v>122.95913</v>
          </cell>
          <cell r="K240">
            <v>0</v>
          </cell>
          <cell r="L240">
            <v>0</v>
          </cell>
          <cell r="M240">
            <v>2.7400000000000001E-2</v>
          </cell>
          <cell r="N240">
            <v>-9.8000000000000004E-2</v>
          </cell>
        </row>
        <row r="241">
          <cell r="B241">
            <v>12</v>
          </cell>
          <cell r="C241" t="str">
            <v>ЛУГАНСЬКА ОБЛАСТЬ</v>
          </cell>
          <cell r="D241">
            <v>131050</v>
          </cell>
          <cell r="E241" t="str">
            <v>ДЕРЖАВНЕ ПIДПРИЄМСТВО "СЄВЄРОДОНЕЦЬКА ТЕПЛОЕЛЕКТРОЦЕНТРАЛЬ"</v>
          </cell>
          <cell r="F241">
            <v>9729.0490399999999</v>
          </cell>
          <cell r="G241">
            <v>7224.4751200000001</v>
          </cell>
          <cell r="H241">
            <v>5699.5267400000002</v>
          </cell>
          <cell r="I241">
            <v>10827.5638</v>
          </cell>
          <cell r="J241">
            <v>3603.0886399999999</v>
          </cell>
          <cell r="K241">
            <v>63.011789999999998</v>
          </cell>
          <cell r="L241">
            <v>-9128.4361000000008</v>
          </cell>
          <cell r="M241">
            <v>39.227629999999998</v>
          </cell>
          <cell r="N241">
            <v>39.227629999999998</v>
          </cell>
        </row>
        <row r="242">
          <cell r="B242">
            <v>13</v>
          </cell>
          <cell r="C242" t="str">
            <v>ЛЬВIВСЬКА ОБЛАСТЬ</v>
          </cell>
          <cell r="D242">
            <v>1059900</v>
          </cell>
          <cell r="E242" t="str">
            <v>ДЕРЖАВНЕ ТЕРИТОРIАЛЬНО-ГАЛУЗЕВЕ ОБ'ЄДНАННЯ "ЛЬВIВСЬКА ЗАЛIЗНИЦЯ"'</v>
          </cell>
          <cell r="F242">
            <v>338040.32900000003</v>
          </cell>
          <cell r="G242">
            <v>328316.011</v>
          </cell>
          <cell r="H242">
            <v>373508.18</v>
          </cell>
          <cell r="I242">
            <v>385825.72899999999</v>
          </cell>
          <cell r="J242">
            <v>57509.718200000003</v>
          </cell>
          <cell r="K242">
            <v>0</v>
          </cell>
          <cell r="L242">
            <v>0</v>
          </cell>
          <cell r="M242">
            <v>11920.3783</v>
          </cell>
          <cell r="N242">
            <v>11905.856400000001</v>
          </cell>
        </row>
        <row r="243">
          <cell r="B243">
            <v>13</v>
          </cell>
          <cell r="C243" t="str">
            <v>ЛЬВIВСЬКА ОБЛАСТЬ</v>
          </cell>
          <cell r="D243">
            <v>23269555</v>
          </cell>
          <cell r="E243" t="str">
            <v>ВIДКРИТЕ АКЦIОНЕРНЕ ТОВАРИСТВО "ЗАХIДЕНЕРГО"</v>
          </cell>
          <cell r="F243">
            <v>149866.92800000001</v>
          </cell>
          <cell r="G243">
            <v>150396.13800000001</v>
          </cell>
          <cell r="H243">
            <v>174169.36600000001</v>
          </cell>
          <cell r="I243">
            <v>181742.20800000001</v>
          </cell>
          <cell r="J243">
            <v>31346.070199999998</v>
          </cell>
          <cell r="K243">
            <v>0</v>
          </cell>
          <cell r="L243">
            <v>0</v>
          </cell>
          <cell r="M243">
            <v>7632.9844300000004</v>
          </cell>
          <cell r="N243">
            <v>7406.0600800000002</v>
          </cell>
        </row>
        <row r="244">
          <cell r="B244">
            <v>13</v>
          </cell>
          <cell r="C244" t="str">
            <v>ЛЬВIВСЬКА ОБЛАСТЬ</v>
          </cell>
          <cell r="D244">
            <v>30822837</v>
          </cell>
          <cell r="E244" t="str">
            <v>ЗАКРИТЕ АКЦIОНЕРНЕ ТОВАРИСТВО "ЛЬВIВСЬКИЙ ЛIКЕРО-ГОРIЛЧАНИЙ ЗАВОД"</v>
          </cell>
          <cell r="F244">
            <v>99515.446400000001</v>
          </cell>
          <cell r="G244">
            <v>113869.736</v>
          </cell>
          <cell r="H244">
            <v>134004.465</v>
          </cell>
          <cell r="I244">
            <v>139766.204</v>
          </cell>
          <cell r="J244">
            <v>25896.4679</v>
          </cell>
          <cell r="K244">
            <v>0</v>
          </cell>
          <cell r="L244">
            <v>0</v>
          </cell>
          <cell r="M244">
            <v>20031.245999999999</v>
          </cell>
          <cell r="N244">
            <v>4980.7183400000004</v>
          </cell>
        </row>
        <row r="245">
          <cell r="B245">
            <v>13</v>
          </cell>
          <cell r="C245" t="str">
            <v>ЛЬВIВСЬКА ОБЛАСТЬ</v>
          </cell>
          <cell r="D245">
            <v>25546088</v>
          </cell>
          <cell r="E245" t="str">
            <v>ФIЛIЯ ЗАКРИТОГО АКЦIОНЕРНОГО ТОВАРИСТВА "КИЇВСТАР ДЖ.ЕС.ЕМ." В М ЛЬВОВI</v>
          </cell>
          <cell r="F245">
            <v>32747.6253</v>
          </cell>
          <cell r="G245">
            <v>32750.075000000001</v>
          </cell>
          <cell r="H245">
            <v>79182.378500000006</v>
          </cell>
          <cell r="I245">
            <v>79176.095199999996</v>
          </cell>
          <cell r="J245">
            <v>46426.020199999999</v>
          </cell>
          <cell r="K245">
            <v>0</v>
          </cell>
          <cell r="L245">
            <v>0</v>
          </cell>
          <cell r="M245">
            <v>7.0108899999999998</v>
          </cell>
          <cell r="N245">
            <v>-6.2833800000000002</v>
          </cell>
        </row>
        <row r="246">
          <cell r="B246">
            <v>13</v>
          </cell>
          <cell r="C246" t="str">
            <v>ЛЬВIВСЬКА ОБЛАСТЬ</v>
          </cell>
          <cell r="D246">
            <v>152388</v>
          </cell>
          <cell r="E246" t="str">
            <v>ВIДКРИТЕ АКЦIОНЕРНЕ ТОВАРИСТВО "НАФТОПЕРЕРОБНИЙ КОМПЛЕКС "ГАЛИЧИНА"</v>
          </cell>
          <cell r="F246">
            <v>143619.84899999999</v>
          </cell>
          <cell r="G246">
            <v>152113.995</v>
          </cell>
          <cell r="H246">
            <v>82245.151100000003</v>
          </cell>
          <cell r="I246">
            <v>75247.823999999993</v>
          </cell>
          <cell r="J246">
            <v>-76866.171000000002</v>
          </cell>
          <cell r="K246">
            <v>115.18777</v>
          </cell>
          <cell r="L246">
            <v>-90.916510000000002</v>
          </cell>
          <cell r="M246">
            <v>8645.1690400000007</v>
          </cell>
          <cell r="N246">
            <v>-6988.9161000000004</v>
          </cell>
        </row>
        <row r="247">
          <cell r="B247">
            <v>13</v>
          </cell>
          <cell r="C247" t="str">
            <v>ЛЬВIВСЬКА ОБЛАСТЬ</v>
          </cell>
          <cell r="D247">
            <v>383952</v>
          </cell>
          <cell r="E247" t="str">
            <v>ВIДКРИТЕ АКЦIОНЕРНЕ ТОВАРИСТВО "ЛЬВIВСЬКА ПИВОВАРНЯ"</v>
          </cell>
          <cell r="F247">
            <v>44233.784</v>
          </cell>
          <cell r="G247">
            <v>43777.906999999999</v>
          </cell>
          <cell r="H247">
            <v>58042.345800000003</v>
          </cell>
          <cell r="I247">
            <v>62373.004300000001</v>
          </cell>
          <cell r="J247">
            <v>18595.0972</v>
          </cell>
          <cell r="K247">
            <v>0</v>
          </cell>
          <cell r="L247">
            <v>0</v>
          </cell>
          <cell r="M247">
            <v>4392.0195400000002</v>
          </cell>
          <cell r="N247">
            <v>4330.48902</v>
          </cell>
        </row>
        <row r="248">
          <cell r="B248">
            <v>13</v>
          </cell>
          <cell r="C248" t="str">
            <v>ЛЬВIВСЬКА ОБЛАСТЬ</v>
          </cell>
          <cell r="D248">
            <v>131587</v>
          </cell>
          <cell r="E248" t="str">
            <v>ВIДКРИТЕ АКЦIОНЕРНЕ ТОВАРИСТВО "ЛЬВIВОБЛЕНЕРГО"</v>
          </cell>
          <cell r="F248">
            <v>45511.9856</v>
          </cell>
          <cell r="G248">
            <v>45919.129699999998</v>
          </cell>
          <cell r="H248">
            <v>58551.497300000003</v>
          </cell>
          <cell r="I248">
            <v>46755.0101</v>
          </cell>
          <cell r="J248">
            <v>835.88041999999996</v>
          </cell>
          <cell r="K248">
            <v>11932.3478</v>
          </cell>
          <cell r="L248">
            <v>11932.3478</v>
          </cell>
          <cell r="M248">
            <v>0.15966</v>
          </cell>
          <cell r="N248">
            <v>6.0699999999999997E-2</v>
          </cell>
        </row>
        <row r="249">
          <cell r="B249">
            <v>13</v>
          </cell>
          <cell r="C249" t="str">
            <v>ЛЬВIВСЬКА ОБЛАСТЬ</v>
          </cell>
          <cell r="D249">
            <v>382154</v>
          </cell>
          <cell r="E249" t="str">
            <v>ЗАКРИТЕ АКЦIОНЕРНЕ ТОВАРИСТВО "ЛЬВIВСЬКА КОНДИТЕРСЬКА ФIРМА "СВIТОЧ"</v>
          </cell>
          <cell r="F249">
            <v>19845.763599999998</v>
          </cell>
          <cell r="G249">
            <v>28508.387500000001</v>
          </cell>
          <cell r="H249">
            <v>35846.683299999997</v>
          </cell>
          <cell r="I249">
            <v>38392.742100000003</v>
          </cell>
          <cell r="J249">
            <v>9884.3545200000008</v>
          </cell>
          <cell r="K249">
            <v>0</v>
          </cell>
          <cell r="L249">
            <v>0</v>
          </cell>
          <cell r="M249">
            <v>2566.7158800000002</v>
          </cell>
          <cell r="N249">
            <v>2546.0526599999998</v>
          </cell>
        </row>
        <row r="250">
          <cell r="B250">
            <v>13</v>
          </cell>
          <cell r="C250" t="str">
            <v>ЛЬВIВСЬКА ОБЛАСТЬ</v>
          </cell>
          <cell r="D250">
            <v>22376504</v>
          </cell>
          <cell r="E250" t="str">
            <v>ЗАХ.IДНЕ ТУ ЗАКРИТЕ АКЦIОНЕРНЕ ТОВАРИСТВО "УКРАIНСЬКИЙ МОБIЛЬНИЙ ЗВ'ЯЗОК"</v>
          </cell>
          <cell r="F250">
            <v>28663.17</v>
          </cell>
          <cell r="G250">
            <v>28663.18</v>
          </cell>
          <cell r="H250">
            <v>37672.010999999999</v>
          </cell>
          <cell r="I250">
            <v>37672.010999999999</v>
          </cell>
          <cell r="J250">
            <v>9008.8310000000001</v>
          </cell>
          <cell r="K250">
            <v>0</v>
          </cell>
          <cell r="L250">
            <v>0</v>
          </cell>
          <cell r="M250">
            <v>1.4117599999999999</v>
          </cell>
          <cell r="N250">
            <v>0</v>
          </cell>
        </row>
        <row r="251">
          <cell r="B251">
            <v>13</v>
          </cell>
          <cell r="C251" t="str">
            <v>ЛЬВIВСЬКА ОБЛАСТЬ</v>
          </cell>
          <cell r="D251">
            <v>3348471</v>
          </cell>
          <cell r="E251" t="str">
            <v>ЛЬВIВСЬКЕ МIСЬКЕ КОМУНАЛЬНЕ ПIДПРИЄМСТВО "ЛЬВIВВОДОКАНАЛ"</v>
          </cell>
          <cell r="F251">
            <v>6512.5896400000001</v>
          </cell>
          <cell r="G251">
            <v>12495.075999999999</v>
          </cell>
          <cell r="H251">
            <v>13727.5707</v>
          </cell>
          <cell r="I251">
            <v>37642.721100000002</v>
          </cell>
          <cell r="J251">
            <v>25147.645100000002</v>
          </cell>
          <cell r="K251">
            <v>3297.14525</v>
          </cell>
          <cell r="L251">
            <v>-14322.947</v>
          </cell>
          <cell r="M251">
            <v>18.822900000000001</v>
          </cell>
          <cell r="N251">
            <v>18.822900000000001</v>
          </cell>
        </row>
        <row r="252">
          <cell r="B252">
            <v>13</v>
          </cell>
          <cell r="C252" t="str">
            <v>ЛЬВIВСЬКА ОБЛАСТЬ</v>
          </cell>
          <cell r="D252">
            <v>293025</v>
          </cell>
          <cell r="E252" t="str">
            <v>ВIДКРИТЕ АКЦIОНЕРНЕ ТОВАРИСТВО "МИКОЛАЇВЦЕМЕНТ"</v>
          </cell>
          <cell r="F252">
            <v>33125.089</v>
          </cell>
          <cell r="G252">
            <v>33060.486599999997</v>
          </cell>
          <cell r="H252">
            <v>35961.6391</v>
          </cell>
          <cell r="I252">
            <v>35913.184000000001</v>
          </cell>
          <cell r="J252">
            <v>2852.6973200000002</v>
          </cell>
          <cell r="K252">
            <v>0</v>
          </cell>
          <cell r="L252">
            <v>0</v>
          </cell>
          <cell r="M252">
            <v>36.808909999999997</v>
          </cell>
          <cell r="N252">
            <v>-54.28295</v>
          </cell>
        </row>
        <row r="253">
          <cell r="B253">
            <v>13</v>
          </cell>
          <cell r="C253" t="str">
            <v>ЛЬВIВСЬКА ОБЛАСТЬ</v>
          </cell>
          <cell r="D253">
            <v>25560533</v>
          </cell>
          <cell r="E253" t="str">
            <v>ФIЛIЯ ДОЧIРНЬОЇ КОМПАНIЇ "УКРГАЗВИДОБУВАННЯ" НАЦIОНАЛЬНОЇ АКЦIОНЕРНОЇ КОМПАНIЇ "НАФТОГАЗУКРАЇНИ" ГАЗОПРОМИСЛОВЕ УПРАВЛIННЯ "ЛЬВIВГАЗВИДОБУВАННЯ"</v>
          </cell>
          <cell r="F253">
            <v>49604.645700000001</v>
          </cell>
          <cell r="G253">
            <v>53654.351300000002</v>
          </cell>
          <cell r="H253">
            <v>2725.1300999999999</v>
          </cell>
          <cell r="I253">
            <v>25551.07</v>
          </cell>
          <cell r="J253">
            <v>-28103.280999999999</v>
          </cell>
          <cell r="K253">
            <v>4752.2016700000004</v>
          </cell>
          <cell r="L253">
            <v>-22749.924999999999</v>
          </cell>
          <cell r="M253">
            <v>11.8788</v>
          </cell>
          <cell r="N253">
            <v>11.76934</v>
          </cell>
        </row>
        <row r="254">
          <cell r="B254">
            <v>13</v>
          </cell>
          <cell r="C254" t="str">
            <v>ЛЬВIВСЬКА ОБЛАСТЬ</v>
          </cell>
          <cell r="D254">
            <v>22402928</v>
          </cell>
          <cell r="E254" t="str">
            <v>СПIЛЬНЕ ПIДПРИЄМСТВО "БОРИСЛАВСЬКА НАФТОВА КОМПАНIЯ" (У ФОРМI ТОВАРИСТВА З ОБМЕЖЕНОЮ ВIДПОВIДАЛЬНIСТЮ)</v>
          </cell>
          <cell r="F254">
            <v>12764.2991</v>
          </cell>
          <cell r="G254">
            <v>12756.492</v>
          </cell>
          <cell r="H254">
            <v>19901.208900000001</v>
          </cell>
          <cell r="I254">
            <v>21140.606800000001</v>
          </cell>
          <cell r="J254">
            <v>8384.1147600000004</v>
          </cell>
          <cell r="K254">
            <v>0</v>
          </cell>
          <cell r="L254">
            <v>0</v>
          </cell>
          <cell r="M254">
            <v>1266.73605</v>
          </cell>
          <cell r="N254">
            <v>1236.64941</v>
          </cell>
        </row>
        <row r="255">
          <cell r="B255">
            <v>13</v>
          </cell>
          <cell r="C255" t="str">
            <v>ЛЬВIВСЬКА ОБЛАСТЬ</v>
          </cell>
          <cell r="D255">
            <v>25558625</v>
          </cell>
          <cell r="E255" t="str">
            <v>УПРАВЛIННЯ КОМУНАЛЬНОГО МАЙНА ЛЬВIВСЬКОЇ МIСЬКОЇ РАДИ</v>
          </cell>
          <cell r="F255">
            <v>2095.2289999999998</v>
          </cell>
          <cell r="G255">
            <v>2096.6786200000001</v>
          </cell>
          <cell r="H255">
            <v>17216.726999999999</v>
          </cell>
          <cell r="I255">
            <v>17752.863499999999</v>
          </cell>
          <cell r="J255">
            <v>15656.1849</v>
          </cell>
          <cell r="K255">
            <v>0</v>
          </cell>
          <cell r="L255">
            <v>0</v>
          </cell>
          <cell r="M255">
            <v>541.63807999999995</v>
          </cell>
          <cell r="N255">
            <v>536.13652999999999</v>
          </cell>
        </row>
        <row r="256">
          <cell r="B256">
            <v>13</v>
          </cell>
          <cell r="C256" t="str">
            <v>ЛЬВIВСЬКА ОБЛАСТЬ</v>
          </cell>
          <cell r="D256">
            <v>31804036</v>
          </cell>
          <cell r="E256" t="str">
            <v>ТОВАРИСТВО З ОБМЕЖЕНОЮ ВIДПОВIДАЛЬНIСТЮ"НАУКОВО-ВИРОБНИЧЕ ПIДПРИЄМСТВО"ГЕТЬМАН"</v>
          </cell>
          <cell r="F256">
            <v>9970.8832399999992</v>
          </cell>
          <cell r="G256">
            <v>8858.8969500000003</v>
          </cell>
          <cell r="H256">
            <v>14932.737300000001</v>
          </cell>
          <cell r="I256">
            <v>16338.843000000001</v>
          </cell>
          <cell r="J256">
            <v>7479.94607</v>
          </cell>
          <cell r="K256">
            <v>0</v>
          </cell>
          <cell r="L256">
            <v>0</v>
          </cell>
          <cell r="M256">
            <v>1165.8349000000001</v>
          </cell>
          <cell r="N256">
            <v>754.31435999999997</v>
          </cell>
        </row>
        <row r="257">
          <cell r="B257">
            <v>13</v>
          </cell>
          <cell r="C257" t="str">
            <v>ЛЬВIВСЬКА ОБЛАСТЬ</v>
          </cell>
          <cell r="D257">
            <v>740599</v>
          </cell>
          <cell r="E257" t="str">
            <v>ВIДКРИТЕ АКЦIОНЕРНЕ ТОВАРИСТВО "ЛЬВIВСЬКИЙ ЛОКОМОТИВОРЕМОНТНИЙ ЗАВОД"</v>
          </cell>
          <cell r="F257">
            <v>6672.4114</v>
          </cell>
          <cell r="G257">
            <v>6717.4961800000001</v>
          </cell>
          <cell r="H257">
            <v>11553.511699999999</v>
          </cell>
          <cell r="I257">
            <v>12615.092199999999</v>
          </cell>
          <cell r="J257">
            <v>5897.5959800000001</v>
          </cell>
          <cell r="K257">
            <v>0</v>
          </cell>
          <cell r="L257">
            <v>0</v>
          </cell>
          <cell r="M257">
            <v>1109.6353899999999</v>
          </cell>
          <cell r="N257">
            <v>1061.58051</v>
          </cell>
        </row>
        <row r="258">
          <cell r="B258">
            <v>13</v>
          </cell>
          <cell r="C258" t="str">
            <v>ЛЬВIВСЬКА ОБЛАСТЬ</v>
          </cell>
          <cell r="D258">
            <v>7684556</v>
          </cell>
          <cell r="E258" t="str">
            <v>ДЕРЖАВНЕ ПIДПРИЄМСТВО МIНIСТЕРСТВА ОБОРОНИ УКРАЇНИ "ЛЬВIВСЬКИЙ ДЕРЖАВНИЙ АВIАЦIЙНО-РЕМОНТНИЙ ЗАВОД"</v>
          </cell>
          <cell r="F258">
            <v>3305.63024</v>
          </cell>
          <cell r="G258">
            <v>4243.3061200000002</v>
          </cell>
          <cell r="H258">
            <v>-678.05754000000002</v>
          </cell>
          <cell r="I258">
            <v>11373.2551</v>
          </cell>
          <cell r="J258">
            <v>7129.9489299999996</v>
          </cell>
          <cell r="K258">
            <v>0</v>
          </cell>
          <cell r="L258">
            <v>0</v>
          </cell>
          <cell r="M258">
            <v>13144.9822</v>
          </cell>
          <cell r="N258">
            <v>12051.2063</v>
          </cell>
        </row>
        <row r="259">
          <cell r="B259">
            <v>13</v>
          </cell>
          <cell r="C259" t="str">
            <v>ЛЬВIВСЬКА ОБЛАСТЬ</v>
          </cell>
          <cell r="D259">
            <v>13816938</v>
          </cell>
          <cell r="E259" t="str">
            <v>ТОВАРИСТВО З ОБМЕЖЕНОЮ ВIДПОВIДАЛЬНIСТЮ "ТОРГОВО-ПРОМИСЛОВА КОМПАНIЯ"</v>
          </cell>
          <cell r="F259">
            <v>3108.2705700000001</v>
          </cell>
          <cell r="G259">
            <v>3152.9765600000001</v>
          </cell>
          <cell r="H259">
            <v>9103.7183299999997</v>
          </cell>
          <cell r="I259">
            <v>11349.365900000001</v>
          </cell>
          <cell r="J259">
            <v>8196.3893200000002</v>
          </cell>
          <cell r="K259">
            <v>0</v>
          </cell>
          <cell r="L259">
            <v>0</v>
          </cell>
          <cell r="M259">
            <v>2244.31835</v>
          </cell>
          <cell r="N259">
            <v>2217.6194</v>
          </cell>
        </row>
        <row r="260">
          <cell r="B260">
            <v>13</v>
          </cell>
          <cell r="C260" t="str">
            <v>ЛЬВIВСЬКА ОБЛАСТЬ</v>
          </cell>
          <cell r="D260">
            <v>20770332</v>
          </cell>
          <cell r="E260" t="str">
            <v>ДЕРЖАВНЕ ПIДПРИЄМСТВО "СТРИЙСЬКИЙ ВАГОНОРЕМОНТНИЙ ЗАВОД"</v>
          </cell>
          <cell r="F260">
            <v>7350.7417100000002</v>
          </cell>
          <cell r="G260">
            <v>7351.8460299999997</v>
          </cell>
          <cell r="H260">
            <v>10563.466</v>
          </cell>
          <cell r="I260">
            <v>11242.2017</v>
          </cell>
          <cell r="J260">
            <v>3890.35565</v>
          </cell>
          <cell r="K260">
            <v>0</v>
          </cell>
          <cell r="L260">
            <v>0</v>
          </cell>
          <cell r="M260">
            <v>682.84834999999998</v>
          </cell>
          <cell r="N260">
            <v>678.73505</v>
          </cell>
        </row>
        <row r="261">
          <cell r="B261">
            <v>13</v>
          </cell>
          <cell r="C261" t="str">
            <v>ЛЬВIВСЬКА ОБЛАСТЬ</v>
          </cell>
          <cell r="D261">
            <v>26306989</v>
          </cell>
          <cell r="E261" t="str">
            <v>ЛЬВIВСЬКА ФIЛIЯ ЗАКРИТОГО АКЦIОНЕРНОГО ТОВАРИСТВА "УКРАIНСЬКИЙ МОБIЛЬНИЙ ЗВ'ЯЗОК"</v>
          </cell>
          <cell r="F261">
            <v>6804.64</v>
          </cell>
          <cell r="G261">
            <v>6804.665</v>
          </cell>
          <cell r="H261">
            <v>9613.3240000000005</v>
          </cell>
          <cell r="I261">
            <v>9613.3240000000005</v>
          </cell>
          <cell r="J261">
            <v>2808.6590000000001</v>
          </cell>
          <cell r="K261">
            <v>0</v>
          </cell>
          <cell r="L261">
            <v>0</v>
          </cell>
          <cell r="M261">
            <v>1.45434</v>
          </cell>
          <cell r="N261">
            <v>0</v>
          </cell>
        </row>
        <row r="262">
          <cell r="B262">
            <v>14</v>
          </cell>
          <cell r="C262" t="str">
            <v>МИКОЛАЇВСЬКА ОБЛАСТЬ</v>
          </cell>
          <cell r="D262">
            <v>25883682</v>
          </cell>
          <cell r="E262" t="str">
            <v>МИКОЛАЇВСЬКЕ ВIДДIЛЕННЯ ВIДКРИТОГО АКЦIОНЕРНОГО ТОВАРИСТВА "САН IНТЕРБРЮ УКРАЇНА"</v>
          </cell>
          <cell r="F262">
            <v>2275.8000000000002</v>
          </cell>
          <cell r="G262">
            <v>2280.6999999999998</v>
          </cell>
          <cell r="H262">
            <v>75154.117599999998</v>
          </cell>
          <cell r="I262">
            <v>75114.920299999998</v>
          </cell>
          <cell r="J262">
            <v>72834.220300000001</v>
          </cell>
          <cell r="K262">
            <v>0</v>
          </cell>
          <cell r="L262">
            <v>0</v>
          </cell>
          <cell r="M262">
            <v>2.1868500000000002</v>
          </cell>
          <cell r="N262">
            <v>-2.7131500000000002</v>
          </cell>
        </row>
        <row r="263">
          <cell r="B263">
            <v>14</v>
          </cell>
          <cell r="C263" t="str">
            <v>МИКОЛАЇВСЬКА ОБЛАСТЬ</v>
          </cell>
          <cell r="D263">
            <v>32573503</v>
          </cell>
          <cell r="E263" t="str">
            <v>ТОВАРИСТВО З ОБМЕЖЕНОЮ ВIДПОВIДАЛЬНIСТЮ "IНТЕРIОР"</v>
          </cell>
          <cell r="F263">
            <v>0</v>
          </cell>
          <cell r="G263">
            <v>0</v>
          </cell>
          <cell r="H263">
            <v>51523.679799999998</v>
          </cell>
          <cell r="I263">
            <v>51497.270499999999</v>
          </cell>
          <cell r="J263">
            <v>51497.270499999999</v>
          </cell>
          <cell r="K263">
            <v>0</v>
          </cell>
          <cell r="L263">
            <v>0</v>
          </cell>
          <cell r="M263">
            <v>27.4025</v>
          </cell>
          <cell r="N263">
            <v>27.4025</v>
          </cell>
        </row>
        <row r="264">
          <cell r="B264">
            <v>14</v>
          </cell>
          <cell r="C264" t="str">
            <v>МИКОЛАЇВСЬКА ОБЛАСТЬ</v>
          </cell>
          <cell r="D264">
            <v>20915546</v>
          </cell>
          <cell r="E264" t="str">
            <v>ВIДОКРЕМЛЕНИЙ ПIДРОЗДIЛ "ЮЖНОУКРАЇНСЬКА АТОМНА ЕЛЕКТРОСТАНЦIЯ" ДЕРЖАВНОГО ПIДПРИЄМСТВА "НАЦIОНАЛЬНА АТОМНА ЕНЕРГОГЕНЕРУЮЧА КОМПАНIЯ "ЕНЕРГОАТОМ"</v>
          </cell>
          <cell r="F264">
            <v>57602.108399999997</v>
          </cell>
          <cell r="G264">
            <v>53593.5674</v>
          </cell>
          <cell r="H264">
            <v>84369.920899999997</v>
          </cell>
          <cell r="I264">
            <v>45290.538500000002</v>
          </cell>
          <cell r="J264">
            <v>-8303.0288</v>
          </cell>
          <cell r="K264">
            <v>0</v>
          </cell>
          <cell r="L264">
            <v>0</v>
          </cell>
          <cell r="M264">
            <v>3472.3939399999999</v>
          </cell>
          <cell r="N264">
            <v>-31611.276000000002</v>
          </cell>
        </row>
        <row r="265">
          <cell r="B265">
            <v>14</v>
          </cell>
          <cell r="C265" t="str">
            <v>МИКОЛАЇВСЬКА ОБЛАСТЬ</v>
          </cell>
          <cell r="D265">
            <v>33969212</v>
          </cell>
          <cell r="E265" t="str">
            <v>ДЕРЖАВНЕ ПIДПРИЄМСТВО "ДЕРЖАВНА МОРСЬКА ЛОЦМАНСЬКА СЛУЖБА"</v>
          </cell>
          <cell r="F265">
            <v>0</v>
          </cell>
          <cell r="G265">
            <v>0</v>
          </cell>
          <cell r="H265">
            <v>40705.259100000003</v>
          </cell>
          <cell r="I265">
            <v>41518.784800000001</v>
          </cell>
          <cell r="J265">
            <v>41518.784800000001</v>
          </cell>
          <cell r="K265">
            <v>0</v>
          </cell>
          <cell r="L265">
            <v>0</v>
          </cell>
          <cell r="M265">
            <v>813.52566999999999</v>
          </cell>
          <cell r="N265">
            <v>813.52566999999999</v>
          </cell>
        </row>
        <row r="266">
          <cell r="B266">
            <v>14</v>
          </cell>
          <cell r="C266" t="str">
            <v>МИКОЛАЇВСЬКА ОБЛАСТЬ</v>
          </cell>
          <cell r="D266">
            <v>30850377</v>
          </cell>
          <cell r="E266" t="str">
            <v>ТОВАРИСТВО З ОБМЕЖЕНОЮ ВIДПОВIДАЛЬНIСТЮ "СЕЛТIК"</v>
          </cell>
          <cell r="F266">
            <v>0</v>
          </cell>
          <cell r="G266">
            <v>0</v>
          </cell>
          <cell r="H266">
            <v>40424.054400000001</v>
          </cell>
          <cell r="I266">
            <v>40436.641100000001</v>
          </cell>
          <cell r="J266">
            <v>40436.641100000001</v>
          </cell>
          <cell r="K266">
            <v>0</v>
          </cell>
          <cell r="L266">
            <v>0</v>
          </cell>
          <cell r="M266">
            <v>21.744820000000001</v>
          </cell>
          <cell r="N266">
            <v>21.744820000000001</v>
          </cell>
        </row>
        <row r="267">
          <cell r="B267">
            <v>14</v>
          </cell>
          <cell r="C267" t="str">
            <v>МИКОЛАЇВСЬКА ОБЛАСТЬ</v>
          </cell>
          <cell r="D267">
            <v>1125608</v>
          </cell>
          <cell r="E267" t="str">
            <v>ДЕРЖАВНЕ ПIДПРИЄМСТВО "МИКОЛАЇВСЬКИЙ МОРСЬКИЙ ТОРГОВЕЛЬНИЙ ПОРТ"</v>
          </cell>
          <cell r="F267">
            <v>18437.488600000001</v>
          </cell>
          <cell r="G267">
            <v>11794.194799999999</v>
          </cell>
          <cell r="H267">
            <v>23942.261299999998</v>
          </cell>
          <cell r="I267">
            <v>24713.692899999998</v>
          </cell>
          <cell r="J267">
            <v>12919.498100000001</v>
          </cell>
          <cell r="K267">
            <v>0</v>
          </cell>
          <cell r="L267">
            <v>0</v>
          </cell>
          <cell r="M267">
            <v>853.10037</v>
          </cell>
          <cell r="N267">
            <v>771.39395000000002</v>
          </cell>
        </row>
        <row r="268">
          <cell r="B268">
            <v>14</v>
          </cell>
          <cell r="C268" t="str">
            <v>МИКОЛАЇВСЬКА ОБЛАСТЬ</v>
          </cell>
          <cell r="D268">
            <v>25374003</v>
          </cell>
          <cell r="E268" t="str">
            <v>ДЕРЖАВНЕ ПIДПРИЄМСТВО "ДЕЛЬТА-ЛОЦМАН"</v>
          </cell>
          <cell r="F268">
            <v>57794.766199999998</v>
          </cell>
          <cell r="G268">
            <v>51143.781199999998</v>
          </cell>
          <cell r="H268">
            <v>18614.721600000001</v>
          </cell>
          <cell r="I268">
            <v>19379.800800000001</v>
          </cell>
          <cell r="J268">
            <v>-31763.98</v>
          </cell>
          <cell r="K268">
            <v>0</v>
          </cell>
          <cell r="L268">
            <v>0</v>
          </cell>
          <cell r="M268">
            <v>769.41981999999996</v>
          </cell>
          <cell r="N268">
            <v>765.07924000000003</v>
          </cell>
        </row>
        <row r="269">
          <cell r="B269">
            <v>14</v>
          </cell>
          <cell r="C269" t="str">
            <v>МИКОЛАЇВСЬКА ОБЛАСТЬ</v>
          </cell>
          <cell r="D269">
            <v>30348775</v>
          </cell>
          <cell r="E269" t="str">
            <v>ДОЧIРНЄ ПIДПРИЄМСТВО "ТОРГОВЫЙ ДОМ "САНДОРА" ТОВАРИСТВА З ОБМЕЖЕНОЮ ВIДПОВIДАЛЬНIСТЮ "САНДОРА"</v>
          </cell>
          <cell r="F269">
            <v>11420.468500000001</v>
          </cell>
          <cell r="G269">
            <v>11123.1204</v>
          </cell>
          <cell r="H269">
            <v>16203.7817</v>
          </cell>
          <cell r="I269">
            <v>18532.411499999998</v>
          </cell>
          <cell r="J269">
            <v>7409.2910899999997</v>
          </cell>
          <cell r="K269">
            <v>0</v>
          </cell>
          <cell r="L269">
            <v>0</v>
          </cell>
          <cell r="M269">
            <v>2074.3185600000002</v>
          </cell>
          <cell r="N269">
            <v>2073.8595</v>
          </cell>
        </row>
        <row r="270">
          <cell r="B270">
            <v>14</v>
          </cell>
          <cell r="C270" t="str">
            <v>МИКОЛАЇВСЬКА ОБЛАСТЬ</v>
          </cell>
          <cell r="D270">
            <v>293031</v>
          </cell>
          <cell r="E270" t="str">
            <v>ВIДКРИТЕ АКЦIОНЕРНЕ ТОВАРИСТВО "ЮГЦЕМЕНТ"</v>
          </cell>
          <cell r="F270">
            <v>8199.1369900000009</v>
          </cell>
          <cell r="G270">
            <v>7932.39635</v>
          </cell>
          <cell r="H270">
            <v>17792.042600000001</v>
          </cell>
          <cell r="I270">
            <v>18060.2264</v>
          </cell>
          <cell r="J270">
            <v>10127.83</v>
          </cell>
          <cell r="K270">
            <v>0</v>
          </cell>
          <cell r="L270">
            <v>0</v>
          </cell>
          <cell r="M270">
            <v>466.43884000000003</v>
          </cell>
          <cell r="N270">
            <v>268.11444</v>
          </cell>
        </row>
        <row r="271">
          <cell r="B271">
            <v>14</v>
          </cell>
          <cell r="C271" t="str">
            <v>МИКОЛАЇВСЬКА ОБЛАСТЬ</v>
          </cell>
          <cell r="D271">
            <v>22430008</v>
          </cell>
          <cell r="E271" t="str">
            <v>ТОВАРИСТВО З ОБМЕЖЕНОЮ ВIДПОВIДАЛЬНIСТЮ "САНДОРА"</v>
          </cell>
          <cell r="F271">
            <v>21409.895199999999</v>
          </cell>
          <cell r="G271">
            <v>21506.293699999998</v>
          </cell>
          <cell r="H271">
            <v>19829.6234</v>
          </cell>
          <cell r="I271">
            <v>17527.161599999999</v>
          </cell>
          <cell r="J271">
            <v>-3979.1320999999998</v>
          </cell>
          <cell r="K271">
            <v>0</v>
          </cell>
          <cell r="L271">
            <v>0</v>
          </cell>
          <cell r="M271">
            <v>4943.2198600000002</v>
          </cell>
          <cell r="N271">
            <v>-2813.0264000000002</v>
          </cell>
        </row>
        <row r="272">
          <cell r="B272">
            <v>14</v>
          </cell>
          <cell r="C272" t="str">
            <v>МИКОЛАЇВСЬКА ОБЛАСТЬ</v>
          </cell>
          <cell r="D272">
            <v>374605</v>
          </cell>
          <cell r="E272" t="str">
            <v>АКЦIОНЕРНЕ ТОВАРИСТВО МИКОЛАЇВСЬКIЙ ПИВЗАВОД "ЯНТАР"</v>
          </cell>
          <cell r="F272">
            <v>77241.960099999997</v>
          </cell>
          <cell r="G272">
            <v>77314.467199999999</v>
          </cell>
          <cell r="H272">
            <v>6260.9024799999997</v>
          </cell>
          <cell r="I272">
            <v>13686.2304</v>
          </cell>
          <cell r="J272">
            <v>-63628.237000000001</v>
          </cell>
          <cell r="K272">
            <v>0</v>
          </cell>
          <cell r="L272">
            <v>0</v>
          </cell>
          <cell r="M272">
            <v>0</v>
          </cell>
          <cell r="N272">
            <v>-117.90164</v>
          </cell>
        </row>
        <row r="273">
          <cell r="B273">
            <v>14</v>
          </cell>
          <cell r="C273" t="str">
            <v>МИКОЛАЇВСЬКА ОБЛАСТЬ</v>
          </cell>
          <cell r="D273">
            <v>19290012</v>
          </cell>
          <cell r="E273" t="str">
            <v>СПЕЦIАЛIЗОВАНИЙ МОРСЬКИЙ ПОРТ "ОКТЯБРЬСК"</v>
          </cell>
          <cell r="F273">
            <v>10032.1301</v>
          </cell>
          <cell r="G273">
            <v>9985.3714299999992</v>
          </cell>
          <cell r="H273">
            <v>10466.9781</v>
          </cell>
          <cell r="I273">
            <v>10542.0867</v>
          </cell>
          <cell r="J273">
            <v>556.71523000000002</v>
          </cell>
          <cell r="K273">
            <v>0</v>
          </cell>
          <cell r="L273">
            <v>0</v>
          </cell>
          <cell r="M273">
            <v>340.96427999999997</v>
          </cell>
          <cell r="N273">
            <v>75.108599999999996</v>
          </cell>
        </row>
        <row r="274">
          <cell r="B274">
            <v>14</v>
          </cell>
          <cell r="C274" t="str">
            <v>МИКОЛАЇВСЬКА ОБЛАСТЬ</v>
          </cell>
          <cell r="D274">
            <v>414090</v>
          </cell>
          <cell r="E274" t="str">
            <v>ВIДКРИТЕ АКЦIОНЕРНЕ ТОВАРИСТВО "ЗЕЛЕНИЙ ГАЙ"</v>
          </cell>
          <cell r="F274">
            <v>7394.3354600000002</v>
          </cell>
          <cell r="G274">
            <v>4305.90553</v>
          </cell>
          <cell r="H274">
            <v>7910.8354399999998</v>
          </cell>
          <cell r="I274">
            <v>8846.5631900000008</v>
          </cell>
          <cell r="J274">
            <v>4540.6576599999999</v>
          </cell>
          <cell r="K274">
            <v>0</v>
          </cell>
          <cell r="L274">
            <v>0</v>
          </cell>
          <cell r="M274">
            <v>617.38264000000004</v>
          </cell>
          <cell r="N274">
            <v>262.31056999999998</v>
          </cell>
        </row>
        <row r="275">
          <cell r="B275">
            <v>14</v>
          </cell>
          <cell r="C275" t="str">
            <v>МИКОЛАЇВСЬКА ОБЛАСТЬ</v>
          </cell>
          <cell r="D275">
            <v>30900540</v>
          </cell>
          <cell r="E275" t="str">
            <v>ДЕРЖАВНЕ ПIДПРИЄМСТВО "ДНIПРО-БУЗЬКИЙ МОРСЬКИЙ ТОРГОВЕЛЬНИЙ ПОРТ"</v>
          </cell>
          <cell r="F275">
            <v>6574.0845200000003</v>
          </cell>
          <cell r="G275">
            <v>6249.6949999999997</v>
          </cell>
          <cell r="H275">
            <v>8286.7720200000003</v>
          </cell>
          <cell r="I275">
            <v>8306.8525000000009</v>
          </cell>
          <cell r="J275">
            <v>2057.1574999999998</v>
          </cell>
          <cell r="K275">
            <v>0</v>
          </cell>
          <cell r="L275">
            <v>0</v>
          </cell>
          <cell r="M275">
            <v>256.99522000000002</v>
          </cell>
          <cell r="N275">
            <v>20.080490000000001</v>
          </cell>
        </row>
        <row r="276">
          <cell r="B276">
            <v>14</v>
          </cell>
          <cell r="C276" t="str">
            <v>МИКОЛАЇВСЬКА ОБЛАСТЬ</v>
          </cell>
          <cell r="D276">
            <v>31764816</v>
          </cell>
          <cell r="E276" t="str">
            <v>ТОВАРИСТВО З ОБМЕЖЕНОЮ ВIДПОВIДАЛЬНIСТЮ "ТЕХНОТОРГ-ДОН"</v>
          </cell>
          <cell r="F276">
            <v>3607.5313099999998</v>
          </cell>
          <cell r="G276">
            <v>4572.3802299999998</v>
          </cell>
          <cell r="H276">
            <v>8367.4824700000008</v>
          </cell>
          <cell r="I276">
            <v>7467.96958</v>
          </cell>
          <cell r="J276">
            <v>2895.5893500000002</v>
          </cell>
          <cell r="K276">
            <v>0</v>
          </cell>
          <cell r="L276">
            <v>0</v>
          </cell>
          <cell r="M276">
            <v>57.27563</v>
          </cell>
          <cell r="N276">
            <v>-900.49689000000001</v>
          </cell>
        </row>
        <row r="277">
          <cell r="B277">
            <v>14</v>
          </cell>
          <cell r="C277" t="str">
            <v>МИКОЛАЇВСЬКА ОБЛАСТЬ</v>
          </cell>
          <cell r="D277">
            <v>23624594</v>
          </cell>
          <cell r="E277" t="str">
            <v>ЗАКРИТЕ АКЦIОНЕРНЕ ТОВАРИСТВО "ЛАКТАЛIС-МИКОЛАЇВ"</v>
          </cell>
          <cell r="F277">
            <v>7761.1789900000003</v>
          </cell>
          <cell r="G277">
            <v>7203.9843899999996</v>
          </cell>
          <cell r="H277">
            <v>6946.7322000000004</v>
          </cell>
          <cell r="I277">
            <v>6659.9588400000002</v>
          </cell>
          <cell r="J277">
            <v>-544.02554999999995</v>
          </cell>
          <cell r="K277">
            <v>0</v>
          </cell>
          <cell r="L277">
            <v>0</v>
          </cell>
          <cell r="M277">
            <v>11.313330000000001</v>
          </cell>
          <cell r="N277">
            <v>11.313330000000001</v>
          </cell>
        </row>
        <row r="278">
          <cell r="B278">
            <v>14</v>
          </cell>
          <cell r="C278" t="str">
            <v>МИКОЛАЇВСЬКА ОБЛАСТЬ</v>
          </cell>
          <cell r="D278">
            <v>31821381</v>
          </cell>
          <cell r="E278" t="str">
            <v>ДЕРЖАВНЕ ПIДПРИЄМСТВО "НАУКОВО-ВИРОБНИЧИЙ КОМПЛЕКС ГАЗОТУРБОБУДУВАННЯ "ЗОРЯ" - "МАШПРОЕКТ"</v>
          </cell>
          <cell r="F278">
            <v>59747.725599999998</v>
          </cell>
          <cell r="G278">
            <v>50665.145100000002</v>
          </cell>
          <cell r="H278">
            <v>-3347.0682999999999</v>
          </cell>
          <cell r="I278">
            <v>6627.7020199999997</v>
          </cell>
          <cell r="J278">
            <v>-44037.442999999999</v>
          </cell>
          <cell r="K278">
            <v>0</v>
          </cell>
          <cell r="L278">
            <v>0</v>
          </cell>
          <cell r="M278">
            <v>13524.4341</v>
          </cell>
          <cell r="N278">
            <v>7901.4078</v>
          </cell>
        </row>
        <row r="279">
          <cell r="B279">
            <v>14</v>
          </cell>
          <cell r="C279" t="str">
            <v>МИКОЛАЇВСЬКА ОБЛАСТЬ</v>
          </cell>
          <cell r="D279">
            <v>413966</v>
          </cell>
          <cell r="E279" t="str">
            <v>ВIДКРИТЕ АКЦIОНЕРНЕ ТОВАРИСТВО "КОБЛЕВО"</v>
          </cell>
          <cell r="F279">
            <v>5389.5426200000002</v>
          </cell>
          <cell r="G279">
            <v>5440.4792299999999</v>
          </cell>
          <cell r="H279">
            <v>5577.2959499999997</v>
          </cell>
          <cell r="I279">
            <v>6357.6900999999998</v>
          </cell>
          <cell r="J279">
            <v>917.21087</v>
          </cell>
          <cell r="K279">
            <v>0</v>
          </cell>
          <cell r="L279">
            <v>0</v>
          </cell>
          <cell r="M279">
            <v>462.30013000000002</v>
          </cell>
          <cell r="N279">
            <v>275.35194000000001</v>
          </cell>
        </row>
        <row r="280">
          <cell r="B280">
            <v>14</v>
          </cell>
          <cell r="C280" t="str">
            <v>МИКОЛАЇВСЬКА ОБЛАСТЬ</v>
          </cell>
          <cell r="D280">
            <v>31159920</v>
          </cell>
          <cell r="E280" t="str">
            <v>ДОЧIРНЄ ПIДПРИЄМСТВО "МИКОЛАЇВСЬКИЙ ОБЛАВТОДОР" ВIДКРИТОГО АКЦIОНЕРНОГО ТОВАРИСТВА "ДЕРЖАВНА АКЦIОНЕРНА КОМПАНIЯ" АВТОМОБIЛЬНI ДОРОГИ УКРАЇНИ"</v>
          </cell>
          <cell r="F280">
            <v>2907.7649500000002</v>
          </cell>
          <cell r="G280">
            <v>3112.8831599999999</v>
          </cell>
          <cell r="H280">
            <v>6407.9202299999997</v>
          </cell>
          <cell r="I280">
            <v>6283.3458199999995</v>
          </cell>
          <cell r="J280">
            <v>3170.4626600000001</v>
          </cell>
          <cell r="K280">
            <v>0</v>
          </cell>
          <cell r="L280">
            <v>-21.569669999999999</v>
          </cell>
          <cell r="M280">
            <v>31.191780000000001</v>
          </cell>
          <cell r="N280">
            <v>-162.9675</v>
          </cell>
        </row>
        <row r="281">
          <cell r="B281">
            <v>14</v>
          </cell>
          <cell r="C281" t="str">
            <v>МИКОЛАЇВСЬКА ОБЛАСТЬ</v>
          </cell>
          <cell r="D281">
            <v>24779442</v>
          </cell>
          <cell r="E281" t="str">
            <v>МИКОЛАЇСЬКА ОБЛАСНА ДИРЕКЦIЯ АКЦIОНЕРНОГО ПОШТОВО-ПЕНСIЙНОГО БАНКУ "АВАЛЬ"</v>
          </cell>
          <cell r="F281">
            <v>507.16930000000002</v>
          </cell>
          <cell r="G281">
            <v>504.97451000000001</v>
          </cell>
          <cell r="H281">
            <v>6024.6675400000004</v>
          </cell>
          <cell r="I281">
            <v>6024.6553299999996</v>
          </cell>
          <cell r="J281">
            <v>5519.6808199999996</v>
          </cell>
          <cell r="K281">
            <v>0</v>
          </cell>
          <cell r="L281">
            <v>0</v>
          </cell>
          <cell r="M281">
            <v>1.0000000000000001E-5</v>
          </cell>
          <cell r="N281">
            <v>-1.221E-2</v>
          </cell>
        </row>
        <row r="282">
          <cell r="B282">
            <v>15</v>
          </cell>
          <cell r="C282" t="str">
            <v>ОДЕСЬКА ОБЛАСТЬ</v>
          </cell>
          <cell r="D282">
            <v>1071315</v>
          </cell>
          <cell r="E282" t="str">
            <v>ОДЕСЬКА ЗАЛIЗНИЦЯ</v>
          </cell>
          <cell r="F282">
            <v>368663.64600000001</v>
          </cell>
          <cell r="G282">
            <v>370444.16899999999</v>
          </cell>
          <cell r="H282">
            <v>256510.16800000001</v>
          </cell>
          <cell r="I282">
            <v>261259.524</v>
          </cell>
          <cell r="J282">
            <v>-109184.64</v>
          </cell>
          <cell r="K282">
            <v>0</v>
          </cell>
          <cell r="L282">
            <v>0</v>
          </cell>
          <cell r="M282">
            <v>6606.5698199999997</v>
          </cell>
          <cell r="N282">
            <v>4591.5091700000003</v>
          </cell>
        </row>
        <row r="283">
          <cell r="B283">
            <v>15</v>
          </cell>
          <cell r="C283" t="str">
            <v>ОДЕСЬКА ОБЛАСТЬ</v>
          </cell>
          <cell r="D283">
            <v>1125666</v>
          </cell>
          <cell r="E283" t="str">
            <v>ДЕРЖАВНЕ ПIДПРИЄМСТВО "ОДЕСЬКИЙ МОРСЬКИЙ ТОРГОВЕЛЬНИЙ ПОРТ"</v>
          </cell>
          <cell r="F283">
            <v>107429.829</v>
          </cell>
          <cell r="G283">
            <v>96712.087299999999</v>
          </cell>
          <cell r="H283">
            <v>153782.09599999999</v>
          </cell>
          <cell r="I283">
            <v>162180.39499999999</v>
          </cell>
          <cell r="J283">
            <v>65468.308100000002</v>
          </cell>
          <cell r="K283">
            <v>0</v>
          </cell>
          <cell r="L283">
            <v>0</v>
          </cell>
          <cell r="M283">
            <v>17461.107599999999</v>
          </cell>
          <cell r="N283">
            <v>8376.1820200000002</v>
          </cell>
        </row>
        <row r="284">
          <cell r="B284">
            <v>15</v>
          </cell>
          <cell r="C284" t="str">
            <v>ОДЕСЬКА ОБЛАСТЬ</v>
          </cell>
          <cell r="D284">
            <v>206539</v>
          </cell>
          <cell r="E284" t="str">
            <v>ВIДКРИТЕ АКЦIОНЕРНЕ ТОВАРИСТВО "ОДЕСЬКИЙ ПРИПОРТОВИЙ ЗАВОД"</v>
          </cell>
          <cell r="F284">
            <v>210362.89600000001</v>
          </cell>
          <cell r="G284">
            <v>218514.573</v>
          </cell>
          <cell r="H284">
            <v>60776.105100000001</v>
          </cell>
          <cell r="I284">
            <v>93314.130999999994</v>
          </cell>
          <cell r="J284">
            <v>-125200.44</v>
          </cell>
          <cell r="K284">
            <v>0</v>
          </cell>
          <cell r="L284">
            <v>0</v>
          </cell>
          <cell r="M284">
            <v>71723.725999999995</v>
          </cell>
          <cell r="N284">
            <v>32538.025900000001</v>
          </cell>
        </row>
        <row r="285">
          <cell r="B285">
            <v>15</v>
          </cell>
          <cell r="C285" t="str">
            <v>ОДЕСЬКА ОБЛАСТЬ</v>
          </cell>
          <cell r="D285">
            <v>4704790</v>
          </cell>
          <cell r="E285" t="str">
            <v>ДЕРЖАВНЕ ПIДПРИЄМСТВО "МОРСЬКИЙ ТОРГОВЕЛЬНИЙ ПОРТ "ЮЖНИЙ"</v>
          </cell>
          <cell r="F285">
            <v>103117.481</v>
          </cell>
          <cell r="G285">
            <v>77860.217099999994</v>
          </cell>
          <cell r="H285">
            <v>86205.630999999994</v>
          </cell>
          <cell r="I285">
            <v>86124.993300000002</v>
          </cell>
          <cell r="J285">
            <v>8264.7761599999994</v>
          </cell>
          <cell r="K285">
            <v>0</v>
          </cell>
          <cell r="L285">
            <v>0</v>
          </cell>
          <cell r="M285">
            <v>1314.7272399999999</v>
          </cell>
          <cell r="N285">
            <v>-152.86376999999999</v>
          </cell>
        </row>
        <row r="286">
          <cell r="B286">
            <v>15</v>
          </cell>
          <cell r="C286" t="str">
            <v>ОДЕСЬКА ОБЛАСТЬ</v>
          </cell>
          <cell r="D286">
            <v>31631092</v>
          </cell>
          <cell r="E286" t="str">
            <v>ЗАКРИТЕ АКЦIОНЕРНЕ ТОВАРИСТВО "ПЕРШИЙ ЛIКЕРО-ГОРIЛЧАНИЙ ЗАВОД"</v>
          </cell>
          <cell r="F286">
            <v>100191.208</v>
          </cell>
          <cell r="G286">
            <v>107382.12699999999</v>
          </cell>
          <cell r="H286">
            <v>50819.796300000002</v>
          </cell>
          <cell r="I286">
            <v>51009.737699999998</v>
          </cell>
          <cell r="J286">
            <v>-56372.389000000003</v>
          </cell>
          <cell r="K286">
            <v>0</v>
          </cell>
          <cell r="L286">
            <v>0</v>
          </cell>
          <cell r="M286">
            <v>16461.9807</v>
          </cell>
          <cell r="N286">
            <v>-449.96122000000003</v>
          </cell>
        </row>
        <row r="287">
          <cell r="B287">
            <v>15</v>
          </cell>
          <cell r="C287" t="str">
            <v>ОДЕСЬКА ОБЛАСТЬ</v>
          </cell>
          <cell r="D287">
            <v>25044056</v>
          </cell>
          <cell r="E287" t="str">
            <v>ФIЛIЯ ЗАКРИТОГО АКЦIОНЕРНОГО ТОВАРИСТВА "КИЇВСТАР ДЖ.ЕС.ЕМ." У МIСТI ОДЕСI</v>
          </cell>
          <cell r="F287">
            <v>23300.544000000002</v>
          </cell>
          <cell r="G287">
            <v>23241.044999999998</v>
          </cell>
          <cell r="H287">
            <v>47547.641000000003</v>
          </cell>
          <cell r="I287">
            <v>48195.298999999999</v>
          </cell>
          <cell r="J287">
            <v>24954.254000000001</v>
          </cell>
          <cell r="K287">
            <v>0</v>
          </cell>
          <cell r="L287">
            <v>0</v>
          </cell>
          <cell r="M287">
            <v>660.50766999999996</v>
          </cell>
          <cell r="N287">
            <v>570.48797999999999</v>
          </cell>
        </row>
        <row r="288">
          <cell r="B288">
            <v>15</v>
          </cell>
          <cell r="C288" t="str">
            <v>ОДЕСЬКА ОБЛАСТЬ</v>
          </cell>
          <cell r="D288">
            <v>31506059</v>
          </cell>
          <cell r="E288" t="str">
            <v>ДОЧIРНЄ ПIДПРИЄМСТВО "ГПК УКРАЇНА" КОМПАНIЇ "ГПК ГАМБУРГ ПОРТ КОНСАЛТIНГ ГМБХ" (ФРН)</v>
          </cell>
          <cell r="F288">
            <v>26328.312099999999</v>
          </cell>
          <cell r="G288">
            <v>26194.475999999999</v>
          </cell>
          <cell r="H288">
            <v>45623.132799999999</v>
          </cell>
          <cell r="I288">
            <v>45682.322800000002</v>
          </cell>
          <cell r="J288">
            <v>19487.846799999999</v>
          </cell>
          <cell r="K288">
            <v>0</v>
          </cell>
          <cell r="L288">
            <v>0</v>
          </cell>
          <cell r="M288">
            <v>1737.59187</v>
          </cell>
          <cell r="N288">
            <v>1712.1508899999999</v>
          </cell>
        </row>
        <row r="289">
          <cell r="B289">
            <v>15</v>
          </cell>
          <cell r="C289" t="str">
            <v>ОДЕСЬКА ОБЛАСТЬ</v>
          </cell>
          <cell r="D289">
            <v>1125672</v>
          </cell>
          <cell r="E289" t="str">
            <v>ДЕРЖАВНЕ ПIДПРИЄМСТВО "IЛЛIЧIВСЬКИЙ МОРСЬКИЙ ТОРГОВЕЛЬНИЙ ПОРТ"</v>
          </cell>
          <cell r="F289">
            <v>66911.250100000005</v>
          </cell>
          <cell r="G289">
            <v>59550.667999999998</v>
          </cell>
          <cell r="H289">
            <v>38257.079899999997</v>
          </cell>
          <cell r="I289">
            <v>44727.555500000002</v>
          </cell>
          <cell r="J289">
            <v>-14823.112999999999</v>
          </cell>
          <cell r="K289">
            <v>0</v>
          </cell>
          <cell r="L289">
            <v>0</v>
          </cell>
          <cell r="M289">
            <v>6393.6789699999999</v>
          </cell>
          <cell r="N289">
            <v>6379.0904799999998</v>
          </cell>
        </row>
        <row r="290">
          <cell r="B290">
            <v>15</v>
          </cell>
          <cell r="C290" t="str">
            <v>ОДЕСЬКА ОБЛАСТЬ</v>
          </cell>
          <cell r="D290">
            <v>20942626</v>
          </cell>
          <cell r="E290" t="str">
            <v>ТОВАРИСТВО З ОБМЕЖЕНОЮ ВIДПОВIДАЛЬНIСТЮ "ПРОМТОВАРНИЙ РИНОК"</v>
          </cell>
          <cell r="F290">
            <v>30504.503400000001</v>
          </cell>
          <cell r="G290">
            <v>30490.788</v>
          </cell>
          <cell r="H290">
            <v>36144.446900000003</v>
          </cell>
          <cell r="I290">
            <v>38064.9058</v>
          </cell>
          <cell r="J290">
            <v>7574.1177900000002</v>
          </cell>
          <cell r="K290">
            <v>0.34</v>
          </cell>
          <cell r="L290">
            <v>-9.6592900000000004</v>
          </cell>
          <cell r="M290">
            <v>2157.7670199999998</v>
          </cell>
          <cell r="N290">
            <v>1910.7777900000001</v>
          </cell>
        </row>
        <row r="291">
          <cell r="B291">
            <v>15</v>
          </cell>
          <cell r="C291" t="str">
            <v>ОДЕСЬКА ОБЛАСТЬ</v>
          </cell>
          <cell r="D291">
            <v>24532888</v>
          </cell>
          <cell r="E291" t="str">
            <v>ПIВДЕННЕ ТЕРИТОРIАЛЬНЕ УПРАВЛIННЯ-ВIДОКРЕМЛЕНИЙ ПIДРОЗДIЛ ЗАКРИТОГО АКЦIОНЕРНОГО ТОВАРИСТВА "УКРАЇНСЬКИЙ МОБIЛЬНИЙ ЗВ'ЯЗОК"</v>
          </cell>
          <cell r="F291">
            <v>36971.93</v>
          </cell>
          <cell r="G291">
            <v>36971.93</v>
          </cell>
          <cell r="H291">
            <v>32230.903999999999</v>
          </cell>
          <cell r="I291">
            <v>32230.903999999999</v>
          </cell>
          <cell r="J291">
            <v>-4741.0259999999998</v>
          </cell>
          <cell r="K291">
            <v>0</v>
          </cell>
          <cell r="L291">
            <v>0</v>
          </cell>
          <cell r="M291">
            <v>1.4630000000000001E-2</v>
          </cell>
          <cell r="N291">
            <v>0</v>
          </cell>
        </row>
        <row r="292">
          <cell r="B292">
            <v>15</v>
          </cell>
          <cell r="C292" t="str">
            <v>ОДЕСЬКА ОБЛАСТЬ</v>
          </cell>
          <cell r="D292">
            <v>412056</v>
          </cell>
          <cell r="E292" t="str">
            <v>ЗАКРИТЕ АКЦIОНЕРНЕ ТОВАРИСТВО "ОДЕСЬКИЙ КОНЬЯЧНИЙ ЗАВОД"</v>
          </cell>
          <cell r="F292">
            <v>37950.750200000002</v>
          </cell>
          <cell r="G292">
            <v>31454.564600000002</v>
          </cell>
          <cell r="H292">
            <v>34952.322899999999</v>
          </cell>
          <cell r="I292">
            <v>31695.333999999999</v>
          </cell>
          <cell r="J292">
            <v>240.76939999999999</v>
          </cell>
          <cell r="K292">
            <v>0</v>
          </cell>
          <cell r="L292">
            <v>0</v>
          </cell>
          <cell r="M292">
            <v>4346.5982999999997</v>
          </cell>
          <cell r="N292">
            <v>-4410.8145999999997</v>
          </cell>
        </row>
        <row r="293">
          <cell r="B293">
            <v>15</v>
          </cell>
          <cell r="C293" t="str">
            <v>ОДЕСЬКА ОБЛАСТЬ</v>
          </cell>
          <cell r="D293">
            <v>393312379</v>
          </cell>
          <cell r="E293" t="str">
            <v>ДСД №435-О ВIД 22.06.05</v>
          </cell>
          <cell r="F293">
            <v>13924.082200000001</v>
          </cell>
          <cell r="G293">
            <v>13975.653399999999</v>
          </cell>
          <cell r="H293">
            <v>31581.248100000001</v>
          </cell>
          <cell r="I293">
            <v>31570.282200000001</v>
          </cell>
          <cell r="J293">
            <v>17594.628799999999</v>
          </cell>
          <cell r="K293">
            <v>0</v>
          </cell>
          <cell r="L293">
            <v>0</v>
          </cell>
          <cell r="M293">
            <v>40.608559999999997</v>
          </cell>
          <cell r="N293">
            <v>-10.965960000000001</v>
          </cell>
        </row>
        <row r="294">
          <cell r="B294">
            <v>15</v>
          </cell>
          <cell r="C294" t="str">
            <v>ОДЕСЬКА ОБЛАСТЬ</v>
          </cell>
          <cell r="D294">
            <v>26302595</v>
          </cell>
          <cell r="E294" t="str">
            <v>ПРЕДСТАВНИЦТВО ПО УПРАВЛIННЮ КОМУНАЛЬНОЮ ВЛАСНIСТЮ ОДЕСЬКОЇ МIСЬКОЇ РАДИ</v>
          </cell>
          <cell r="F294">
            <v>17240.760699999999</v>
          </cell>
          <cell r="G294">
            <v>17307.554100000001</v>
          </cell>
          <cell r="H294">
            <v>27336.345399999998</v>
          </cell>
          <cell r="I294">
            <v>29738.877</v>
          </cell>
          <cell r="J294">
            <v>12431.322899999999</v>
          </cell>
          <cell r="K294">
            <v>0</v>
          </cell>
          <cell r="L294">
            <v>0</v>
          </cell>
          <cell r="M294">
            <v>3402.75045</v>
          </cell>
          <cell r="N294">
            <v>2402.5316200000002</v>
          </cell>
        </row>
        <row r="295">
          <cell r="B295">
            <v>15</v>
          </cell>
          <cell r="C295" t="str">
            <v>ОДЕСЬКА ОБЛАСТЬ</v>
          </cell>
          <cell r="D295">
            <v>22489645</v>
          </cell>
          <cell r="E295" t="str">
            <v>ГОСПРОЗРАХУНКОВИЙ ПIДРОЗДIЛ "IЛЛIЧIВСЬКИЙ ЗАВОД АВТОМОБIЛЬНИХ АГРЕГАТIВ" ЗАКРИТОГО АКЦIОНЕРНОГО ТОВАРИСТВА З IНОЗЕМНОЮ IНВЕСТИЦIЄЮ "ЗАПОРIЗЬКИЙ АВТ</v>
          </cell>
          <cell r="F295">
            <v>14198.3038</v>
          </cell>
          <cell r="G295">
            <v>14198.623799999999</v>
          </cell>
          <cell r="H295">
            <v>20912.879099999998</v>
          </cell>
          <cell r="I295">
            <v>23599.176100000001</v>
          </cell>
          <cell r="J295">
            <v>9400.5523099999991</v>
          </cell>
          <cell r="K295">
            <v>0</v>
          </cell>
          <cell r="L295">
            <v>0</v>
          </cell>
          <cell r="M295">
            <v>2686.68588</v>
          </cell>
          <cell r="N295">
            <v>2686.2970500000001</v>
          </cell>
        </row>
        <row r="296">
          <cell r="B296">
            <v>15</v>
          </cell>
          <cell r="C296" t="str">
            <v>ОДЕСЬКА ОБЛАСТЬ</v>
          </cell>
          <cell r="D296">
            <v>131713</v>
          </cell>
          <cell r="E296" t="str">
            <v>ВIДКРИТЕ АКЦIОНЕРНЕ ТОВАРИСТВО "ЕНЕРГОПОСТАЧАЛЬНА КОМПАНIЯ ОДЕСАОБЛЕНЕРГО"</v>
          </cell>
          <cell r="F296">
            <v>2044.33665</v>
          </cell>
          <cell r="G296">
            <v>1130.9175700000001</v>
          </cell>
          <cell r="H296">
            <v>19307.731100000001</v>
          </cell>
          <cell r="I296">
            <v>18050.5301</v>
          </cell>
          <cell r="J296">
            <v>16919.6126</v>
          </cell>
          <cell r="K296">
            <v>0</v>
          </cell>
          <cell r="L296">
            <v>0</v>
          </cell>
          <cell r="M296">
            <v>1117.0251599999999</v>
          </cell>
          <cell r="N296">
            <v>-1257.376</v>
          </cell>
        </row>
        <row r="297">
          <cell r="B297">
            <v>15</v>
          </cell>
          <cell r="C297" t="str">
            <v>ОДЕСЬКА ОБЛАСТЬ</v>
          </cell>
          <cell r="D297">
            <v>1125815</v>
          </cell>
          <cell r="E297" t="str">
            <v>ДЕРЖАВНЕ ПIДПРИЄМСТВО "IЗМАЇЛЬСЬКИЙ МОРСЬКИЙ ТОРГОВЕЛЬНИЙ ПОРТ"</v>
          </cell>
          <cell r="F297">
            <v>10687.662700000001</v>
          </cell>
          <cell r="G297">
            <v>8775.0959299999995</v>
          </cell>
          <cell r="H297">
            <v>16162.315500000001</v>
          </cell>
          <cell r="I297">
            <v>17445.1149</v>
          </cell>
          <cell r="J297">
            <v>8670.0189900000005</v>
          </cell>
          <cell r="K297">
            <v>0</v>
          </cell>
          <cell r="L297">
            <v>0</v>
          </cell>
          <cell r="M297">
            <v>1387.2835600000001</v>
          </cell>
          <cell r="N297">
            <v>1271.3184100000001</v>
          </cell>
        </row>
        <row r="298">
          <cell r="B298">
            <v>15</v>
          </cell>
          <cell r="C298" t="str">
            <v>ОДЕСЬКА ОБЛАСТЬ</v>
          </cell>
          <cell r="D298">
            <v>3351208</v>
          </cell>
          <cell r="E298" t="str">
            <v>ВIДКРИТЕ АКЦIОНЕРНЕ ТОВАРИСТВО ПО ГАЗОПОСТАЧАННЮ ТА ГАЗИФIКАЦII "ОДЕСАГАЗ"</v>
          </cell>
          <cell r="F298">
            <v>13783.770399999999</v>
          </cell>
          <cell r="G298">
            <v>12206.687900000001</v>
          </cell>
          <cell r="H298">
            <v>15231.531199999999</v>
          </cell>
          <cell r="I298">
            <v>17427.768700000001</v>
          </cell>
          <cell r="J298">
            <v>5221.08079</v>
          </cell>
          <cell r="K298">
            <v>0</v>
          </cell>
          <cell r="L298">
            <v>0</v>
          </cell>
          <cell r="M298">
            <v>2849.65443</v>
          </cell>
          <cell r="N298">
            <v>2196.2374500000001</v>
          </cell>
        </row>
        <row r="299">
          <cell r="B299">
            <v>15</v>
          </cell>
          <cell r="C299" t="str">
            <v>ОДЕСЬКА ОБЛАСТЬ</v>
          </cell>
          <cell r="D299">
            <v>5758730</v>
          </cell>
          <cell r="E299" t="str">
            <v>ВIДКРИТЕ АКЦIОНЕРНЕ ТОВАРИСТВО "ОДЕСЬКИЙ КАБЕЛЬНИЙ ЗАВОД "ОДЕСКАБЕЛЬ""</v>
          </cell>
          <cell r="F299">
            <v>28977.944</v>
          </cell>
          <cell r="G299">
            <v>17750.018800000002</v>
          </cell>
          <cell r="H299">
            <v>11880.0389</v>
          </cell>
          <cell r="I299">
            <v>16655.881799999999</v>
          </cell>
          <cell r="J299">
            <v>-1094.1370999999999</v>
          </cell>
          <cell r="K299">
            <v>0</v>
          </cell>
          <cell r="L299">
            <v>0</v>
          </cell>
          <cell r="M299">
            <v>4204.7392</v>
          </cell>
          <cell r="N299">
            <v>4159.8240599999999</v>
          </cell>
        </row>
        <row r="300">
          <cell r="B300">
            <v>15</v>
          </cell>
          <cell r="C300" t="str">
            <v>ОДЕСЬКА ОБЛАСТЬ</v>
          </cell>
          <cell r="D300">
            <v>14367709</v>
          </cell>
          <cell r="E300" t="str">
            <v>IНОЗЕМНЕ ПIДПРИЄМСТВО "СЖС УКРАЇНА"</v>
          </cell>
          <cell r="F300">
            <v>9223.2291999999998</v>
          </cell>
          <cell r="G300">
            <v>9145.6112499999999</v>
          </cell>
          <cell r="H300">
            <v>13110.3734</v>
          </cell>
          <cell r="I300">
            <v>13451.7505</v>
          </cell>
          <cell r="J300">
            <v>4306.1392599999999</v>
          </cell>
          <cell r="K300">
            <v>0</v>
          </cell>
          <cell r="L300">
            <v>0</v>
          </cell>
          <cell r="M300">
            <v>1008.05906</v>
          </cell>
          <cell r="N300">
            <v>341.37707999999998</v>
          </cell>
        </row>
        <row r="301">
          <cell r="B301">
            <v>15</v>
          </cell>
          <cell r="C301" t="str">
            <v>ОДЕСЬКА ОБЛАСТЬ</v>
          </cell>
          <cell r="D301">
            <v>375663639</v>
          </cell>
          <cell r="E301" t="str">
            <v>ДОГОВIР КД-2245 ПРО СУМIСНУ ДIЯЛЬНIСТЬ В ОДЕСЬКОМУ МОРСЬКОМУ ТОРГIВЕЛЬНОМУ ПОРТУ</v>
          </cell>
          <cell r="F301">
            <v>12352.281000000001</v>
          </cell>
          <cell r="G301">
            <v>12414.85</v>
          </cell>
          <cell r="H301">
            <v>13166.437</v>
          </cell>
          <cell r="I301">
            <v>13409.3151</v>
          </cell>
          <cell r="J301">
            <v>994.46510000000001</v>
          </cell>
          <cell r="K301">
            <v>0</v>
          </cell>
          <cell r="L301">
            <v>0</v>
          </cell>
          <cell r="M301">
            <v>243.2551</v>
          </cell>
          <cell r="N301">
            <v>7.1051000000000002</v>
          </cell>
        </row>
        <row r="302">
          <cell r="B302">
            <v>16</v>
          </cell>
          <cell r="C302" t="str">
            <v>ПОЛТАВСЬКА ОБЛАСТЬ</v>
          </cell>
          <cell r="D302">
            <v>14372142</v>
          </cell>
          <cell r="E302" t="str">
            <v>ЗАКРИТЕ АКЦIОНЕРНЕ ТОВАРИСТВО "ДЖЕЙ ТI IНТЕРНЕШНЛ УКРАЇНА"</v>
          </cell>
          <cell r="F302">
            <v>266618.10499999998</v>
          </cell>
          <cell r="G302">
            <v>272047.33100000001</v>
          </cell>
          <cell r="H302">
            <v>340117.83399999997</v>
          </cell>
          <cell r="I302">
            <v>335057.67700000003</v>
          </cell>
          <cell r="J302">
            <v>63010.346400000002</v>
          </cell>
          <cell r="K302">
            <v>0</v>
          </cell>
          <cell r="L302">
            <v>0</v>
          </cell>
          <cell r="M302">
            <v>94.29213</v>
          </cell>
          <cell r="N302">
            <v>-5310.1562000000004</v>
          </cell>
        </row>
        <row r="303">
          <cell r="B303">
            <v>16</v>
          </cell>
          <cell r="C303" t="str">
            <v>ПОЛТАВСЬКА ОБЛАСТЬ</v>
          </cell>
          <cell r="D303">
            <v>152307</v>
          </cell>
          <cell r="E303" t="str">
            <v>ЗАКРИТЕ АКЦIОНЕРНЕ ТОВАРИСТВО ТРАНСНАЦIОНАЛЬНА ФIНАНСОВО-ПРОМИСЛОВА НАФТОВА КОМПАНIЯ "УКРТАТНАФТА"</v>
          </cell>
          <cell r="F303">
            <v>510547.93</v>
          </cell>
          <cell r="G303">
            <v>666084.68400000001</v>
          </cell>
          <cell r="H303">
            <v>218415.77299999999</v>
          </cell>
          <cell r="I303">
            <v>319209.8</v>
          </cell>
          <cell r="J303">
            <v>-346874.88</v>
          </cell>
          <cell r="K303">
            <v>0</v>
          </cell>
          <cell r="L303">
            <v>0</v>
          </cell>
          <cell r="M303">
            <v>273725.58299999998</v>
          </cell>
          <cell r="N303">
            <v>100764.808</v>
          </cell>
        </row>
        <row r="304">
          <cell r="B304">
            <v>16</v>
          </cell>
          <cell r="C304" t="str">
            <v>ПОЛТАВСЬКА ОБЛАСТЬ</v>
          </cell>
          <cell r="D304">
            <v>20041662</v>
          </cell>
          <cell r="E304" t="str">
            <v>СПIЛЬНЕ ПIДПРИЄМСТВО "ПОЛТАВСЬКА ГАЗОНАФТОВА КОМПАНIЯ"</v>
          </cell>
          <cell r="F304">
            <v>118502.817</v>
          </cell>
          <cell r="G304">
            <v>116817.923</v>
          </cell>
          <cell r="H304">
            <v>223676.69899999999</v>
          </cell>
          <cell r="I304">
            <v>233282.35</v>
          </cell>
          <cell r="J304">
            <v>116464.427</v>
          </cell>
          <cell r="K304">
            <v>0</v>
          </cell>
          <cell r="L304">
            <v>0</v>
          </cell>
          <cell r="M304">
            <v>12418.097299999999</v>
          </cell>
          <cell r="N304">
            <v>9605.3104800000001</v>
          </cell>
        </row>
        <row r="305">
          <cell r="B305">
            <v>16</v>
          </cell>
          <cell r="C305" t="str">
            <v>ПОЛТАВСЬКА ОБЛАСТЬ</v>
          </cell>
          <cell r="D305">
            <v>153100</v>
          </cell>
          <cell r="E305" t="str">
            <v>ФIЛIЯ ДОЧIРНЬОЇ КОМПАНIЇ "УКРГАЗВИДОБУВАННЯ" НАК "НАФТОГАЗ УКРАЇНИ" ГАЗОПРОМИСЛОВЕ УПРАВЛIННЯ "ПОЛТАВАГАЗВИДОБУВАННЯ"</v>
          </cell>
          <cell r="F305">
            <v>185574.85399999999</v>
          </cell>
          <cell r="G305">
            <v>210751.37899999999</v>
          </cell>
          <cell r="H305">
            <v>112143.13</v>
          </cell>
          <cell r="I305">
            <v>172658.823</v>
          </cell>
          <cell r="J305">
            <v>-38092.555999999997</v>
          </cell>
          <cell r="K305">
            <v>0</v>
          </cell>
          <cell r="L305">
            <v>-100118.43</v>
          </cell>
          <cell r="M305">
            <v>0.24238999999999999</v>
          </cell>
          <cell r="N305">
            <v>-210.35373999999999</v>
          </cell>
        </row>
        <row r="306">
          <cell r="B306">
            <v>16</v>
          </cell>
          <cell r="C306" t="str">
            <v>ПОЛТАВСЬКА ОБЛАСТЬ</v>
          </cell>
          <cell r="D306">
            <v>23555692</v>
          </cell>
          <cell r="E306" t="str">
            <v>ТОВАРИСТВО З ОБМЕЖЕНОЮ ВIДПОВIДАЛЬНIСТЮ "КРЕМЕНЧУЦЬКИЙ АВТОСКЛАДАЛЬНИЙ ЗАВОД"</v>
          </cell>
          <cell r="F306">
            <v>13452.081700000001</v>
          </cell>
          <cell r="G306">
            <v>9869.0250300000007</v>
          </cell>
          <cell r="H306">
            <v>59482.096100000002</v>
          </cell>
          <cell r="I306">
            <v>60748.200599999996</v>
          </cell>
          <cell r="J306">
            <v>50879.175600000002</v>
          </cell>
          <cell r="K306">
            <v>0</v>
          </cell>
          <cell r="L306">
            <v>0</v>
          </cell>
          <cell r="M306">
            <v>1710.31837</v>
          </cell>
          <cell r="N306">
            <v>1282.8966399999999</v>
          </cell>
        </row>
        <row r="307">
          <cell r="B307">
            <v>16</v>
          </cell>
          <cell r="C307" t="str">
            <v>ПОЛТАВСЬКА ОБЛАСТЬ</v>
          </cell>
          <cell r="D307">
            <v>22525915</v>
          </cell>
          <cell r="E307" t="str">
            <v>НАФТОГАЗОВИДОБУВНЕ УПРАВЛIННЯ "ПОЛТАВАНАФТОГАЗ" ВIДКРИТОГО АКЦIОНЕРНОГО ТОВАРИСТВА "УКРНАФТА"</v>
          </cell>
          <cell r="F307">
            <v>135179.63200000001</v>
          </cell>
          <cell r="G307">
            <v>124313.913</v>
          </cell>
          <cell r="H307">
            <v>37329.782800000001</v>
          </cell>
          <cell r="I307">
            <v>46289.480900000002</v>
          </cell>
          <cell r="J307">
            <v>-78024.432000000001</v>
          </cell>
          <cell r="K307">
            <v>0</v>
          </cell>
          <cell r="L307">
            <v>-5831.7794999999996</v>
          </cell>
          <cell r="M307">
            <v>6396.27448</v>
          </cell>
          <cell r="N307">
            <v>3127.8166099999999</v>
          </cell>
        </row>
        <row r="308">
          <cell r="B308">
            <v>16</v>
          </cell>
          <cell r="C308" t="str">
            <v>ПОЛТАВСЬКА ОБЛАСТЬ</v>
          </cell>
          <cell r="D308">
            <v>131819</v>
          </cell>
          <cell r="E308" t="str">
            <v>ВIДКРИТЕ АКЦIОНЕРНЕ ТОВАРИСТВО "ПОЛТАВАОБЛЕНЕРГО"</v>
          </cell>
          <cell r="F308">
            <v>71340.259000000005</v>
          </cell>
          <cell r="G308">
            <v>72514.449800000002</v>
          </cell>
          <cell r="H308">
            <v>43737.009400000003</v>
          </cell>
          <cell r="I308">
            <v>43491.990400000002</v>
          </cell>
          <cell r="J308">
            <v>-29022.458999999999</v>
          </cell>
          <cell r="K308">
            <v>0</v>
          </cell>
          <cell r="L308">
            <v>0</v>
          </cell>
          <cell r="M308">
            <v>753.24825999999996</v>
          </cell>
          <cell r="N308">
            <v>-245.01894999999999</v>
          </cell>
        </row>
        <row r="309">
          <cell r="B309">
            <v>16</v>
          </cell>
          <cell r="C309" t="str">
            <v>ПОЛТАВСЬКА ОБЛАСТЬ</v>
          </cell>
          <cell r="D309">
            <v>403739512</v>
          </cell>
          <cell r="E309" t="str">
            <v>ДОГОВIР N 410/95 ВIД 14.09.95 ПРО СПIЛЬНУ ДIЯЛЬНIСТЬ МIЖ НГВУ "ПОЛТАВАНАФТОГАЗ" I КОМПАНIЄЮ "КАРПАТСКI ПЕТРОЛЕУМ КОРПОРЕЙШН"</v>
          </cell>
          <cell r="F309">
            <v>20799.209200000001</v>
          </cell>
          <cell r="G309">
            <v>20336.2932</v>
          </cell>
          <cell r="H309">
            <v>31692.338599999999</v>
          </cell>
          <cell r="I309">
            <v>34102.513899999998</v>
          </cell>
          <cell r="J309">
            <v>13766.2207</v>
          </cell>
          <cell r="K309">
            <v>0</v>
          </cell>
          <cell r="L309">
            <v>0</v>
          </cell>
          <cell r="M309">
            <v>3040.53332</v>
          </cell>
          <cell r="N309">
            <v>2410.1753199999998</v>
          </cell>
        </row>
        <row r="310">
          <cell r="B310">
            <v>16</v>
          </cell>
          <cell r="C310" t="str">
            <v>ПОЛТАВСЬКА ОБЛАСТЬ</v>
          </cell>
          <cell r="D310">
            <v>30941194</v>
          </cell>
          <cell r="E310" t="str">
            <v>ЗАКРИТЕ АКЦIОНЕРНЕ ТОВАРИСТВО "КРЕМЕНЧУЦЬКИЙ ЛIКЕРО-ГОРIЛЧАНИЙ ЗАВОД"</v>
          </cell>
          <cell r="F310">
            <v>7094.3462600000003</v>
          </cell>
          <cell r="G310">
            <v>16740.385999999999</v>
          </cell>
          <cell r="H310">
            <v>31396.5141</v>
          </cell>
          <cell r="I310">
            <v>33346.316800000001</v>
          </cell>
          <cell r="J310">
            <v>16605.930799999998</v>
          </cell>
          <cell r="K310">
            <v>0</v>
          </cell>
          <cell r="L310">
            <v>0</v>
          </cell>
          <cell r="M310">
            <v>9340.2695500000009</v>
          </cell>
          <cell r="N310">
            <v>1449.80268</v>
          </cell>
        </row>
        <row r="311">
          <cell r="B311">
            <v>16</v>
          </cell>
          <cell r="C311" t="str">
            <v>ПОЛТАВСЬКА ОБЛАСТЬ</v>
          </cell>
          <cell r="D311">
            <v>403739509</v>
          </cell>
          <cell r="E311" t="str">
            <v>ДОГОВIР N 999/97 ВIД 24.12.97 ПРО СПIЛЬНУ IНВЕСТИЦIЙНУ ДIЯЛЬНIСТЬ МIЖ НГВУ "ПОЛТАВАНАФТОГАЗ" I КОМПАНIЄЮ "МОМЕНТУМ ЕНТЕРПРАЙЗИС (IСТЕРН ЮРОП) ЛТД"</v>
          </cell>
          <cell r="F311">
            <v>17357.828300000001</v>
          </cell>
          <cell r="G311">
            <v>17038.993699999999</v>
          </cell>
          <cell r="H311">
            <v>18261.4054</v>
          </cell>
          <cell r="I311">
            <v>20390.374899999999</v>
          </cell>
          <cell r="J311">
            <v>3351.3811700000001</v>
          </cell>
          <cell r="K311">
            <v>0</v>
          </cell>
          <cell r="L311">
            <v>0</v>
          </cell>
          <cell r="M311">
            <v>2384.8086499999999</v>
          </cell>
          <cell r="N311">
            <v>2128.96949</v>
          </cell>
        </row>
        <row r="312">
          <cell r="B312">
            <v>16</v>
          </cell>
          <cell r="C312" t="str">
            <v>ПОЛТАВСЬКА ОБЛАСТЬ</v>
          </cell>
          <cell r="D312">
            <v>403744735</v>
          </cell>
          <cell r="E312" t="str">
            <v>ДОГОВIР №35/809-СД ПРО СПIЛЬНУ IНВЕСТИЦIЙНУ ДIЯЛЬНIСТЬ ВIД 27.07.2004Р. МIЖ ВАТ "УКРНАФТА" ТА ПРИВАТНОЮ КОМПАНIЄЮ "РЕГАЛ ПЕТРОЛЕУМ КОРПОРЕЙШИ ЛIМIТЕД</v>
          </cell>
          <cell r="F312">
            <v>19732.2768</v>
          </cell>
          <cell r="G312">
            <v>20019.286199999999</v>
          </cell>
          <cell r="H312">
            <v>14834.6093</v>
          </cell>
          <cell r="I312">
            <v>16343.397199999999</v>
          </cell>
          <cell r="J312">
            <v>-3675.8890999999999</v>
          </cell>
          <cell r="K312">
            <v>0</v>
          </cell>
          <cell r="L312">
            <v>0</v>
          </cell>
          <cell r="M312">
            <v>1795.79728</v>
          </cell>
          <cell r="N312">
            <v>1508.78783</v>
          </cell>
        </row>
        <row r="313">
          <cell r="B313">
            <v>16</v>
          </cell>
          <cell r="C313" t="str">
            <v>ПОЛТАВСЬКА ОБЛАСТЬ</v>
          </cell>
          <cell r="D313">
            <v>403742858</v>
          </cell>
          <cell r="E313" t="str">
            <v>ДОГОВIР N 1-Д21/008/2000 ПРО СПIЛЬНУ IНВЕСТИЦIЙНУ ТА ВИРОБНИЧУ ДIЯЛЬНIСТЬ МIЖ ДП "ПОЛТАВНАФТОГАЗГЕОЛОГIЯ" ТА ЗАТ "ДЕВОН"</v>
          </cell>
          <cell r="F313">
            <v>9481.9087999999992</v>
          </cell>
          <cell r="G313">
            <v>9246.8537300000007</v>
          </cell>
          <cell r="H313">
            <v>15009.008400000001</v>
          </cell>
          <cell r="I313">
            <v>15372.733700000001</v>
          </cell>
          <cell r="J313">
            <v>6125.8799200000003</v>
          </cell>
          <cell r="K313">
            <v>0</v>
          </cell>
          <cell r="L313">
            <v>0</v>
          </cell>
          <cell r="M313">
            <v>1416.9473</v>
          </cell>
          <cell r="N313">
            <v>352.98090999999999</v>
          </cell>
        </row>
        <row r="314">
          <cell r="B314">
            <v>16</v>
          </cell>
          <cell r="C314" t="str">
            <v>ПОЛТАВСЬКА ОБЛАСТЬ</v>
          </cell>
          <cell r="D314">
            <v>1431630</v>
          </cell>
          <cell r="E314" t="str">
            <v>ДОЧIРНЄ ПIДПРИЄМСТВО НАЦIОНАЛЬНОЇ АКЦIОНЕРНОЇ КОМПАНIЇ "НАДРА УКРАЇНИ" "ПОЛТАВНАФТОГАЗГЕОЛОГIЯ"</v>
          </cell>
          <cell r="F314">
            <v>8921.8465199999991</v>
          </cell>
          <cell r="G314">
            <v>7878.9768800000002</v>
          </cell>
          <cell r="H314">
            <v>12271.8567</v>
          </cell>
          <cell r="I314">
            <v>14499.665199999999</v>
          </cell>
          <cell r="J314">
            <v>6620.6882800000003</v>
          </cell>
          <cell r="K314">
            <v>0</v>
          </cell>
          <cell r="L314">
            <v>-2363.6657</v>
          </cell>
          <cell r="M314">
            <v>913.93388000000004</v>
          </cell>
          <cell r="N314">
            <v>913.79782</v>
          </cell>
        </row>
        <row r="315">
          <cell r="B315">
            <v>16</v>
          </cell>
          <cell r="C315" t="str">
            <v>ПОЛТАВСЬКА ОБЛАСТЬ</v>
          </cell>
          <cell r="D315">
            <v>25165618</v>
          </cell>
          <cell r="E315" t="str">
            <v>"ХОРОЛЬСЬКИЙ МОЛОКОКОНСЕРВНИЙ КОМБIНАТ ДИТЯЧИХ ПРОДУКТIВ"</v>
          </cell>
          <cell r="F315">
            <v>629.06110000000001</v>
          </cell>
          <cell r="G315">
            <v>797.45916999999997</v>
          </cell>
          <cell r="H315">
            <v>12743.662200000001</v>
          </cell>
          <cell r="I315">
            <v>12616.9252</v>
          </cell>
          <cell r="J315">
            <v>11819.466</v>
          </cell>
          <cell r="K315">
            <v>0</v>
          </cell>
          <cell r="L315">
            <v>0</v>
          </cell>
          <cell r="M315">
            <v>42.934559999999998</v>
          </cell>
          <cell r="N315">
            <v>-126.73699000000001</v>
          </cell>
        </row>
        <row r="316">
          <cell r="B316">
            <v>16</v>
          </cell>
          <cell r="C316" t="str">
            <v>ПОЛТАВСЬКА ОБЛАСТЬ</v>
          </cell>
          <cell r="D316">
            <v>32174761</v>
          </cell>
          <cell r="E316" t="str">
            <v>ЗАКРИТЕ АКЦIОНЕРНЕ ТОВАРИСТВО "ПОЛТАВСЬКИЙ ЛIКЕРО-ГОРIЛЧАНИЙ ЗАВОД"</v>
          </cell>
          <cell r="F316">
            <v>10947.8202</v>
          </cell>
          <cell r="G316">
            <v>11095.911099999999</v>
          </cell>
          <cell r="H316">
            <v>10963.3912</v>
          </cell>
          <cell r="I316">
            <v>12362.242700000001</v>
          </cell>
          <cell r="J316">
            <v>1266.3316500000001</v>
          </cell>
          <cell r="K316">
            <v>0</v>
          </cell>
          <cell r="L316">
            <v>0</v>
          </cell>
          <cell r="M316">
            <v>1093.83942</v>
          </cell>
          <cell r="N316">
            <v>893.56164000000001</v>
          </cell>
        </row>
        <row r="317">
          <cell r="B317">
            <v>16</v>
          </cell>
          <cell r="C317" t="str">
            <v>ПОЛТАВСЬКА ОБЛАСТЬ</v>
          </cell>
          <cell r="D317">
            <v>3351912</v>
          </cell>
          <cell r="E317" t="str">
            <v>ВIДКРИТЕ АКЦIОНЕРНЕ ТОВАРИСТВО ПО ГАЗОПОСТАЧАННЮ ТА ГАЗИФIКАЦIЇ "ПОЛТАВАГАЗ"</v>
          </cell>
          <cell r="F317">
            <v>7004.6523900000002</v>
          </cell>
          <cell r="G317">
            <v>5848.7126099999996</v>
          </cell>
          <cell r="H317">
            <v>7383.5236100000002</v>
          </cell>
          <cell r="I317">
            <v>9611.5220399999998</v>
          </cell>
          <cell r="J317">
            <v>3762.8094299999998</v>
          </cell>
          <cell r="K317">
            <v>0</v>
          </cell>
          <cell r="L317">
            <v>-1232.7731000000001</v>
          </cell>
          <cell r="M317">
            <v>966.55748000000006</v>
          </cell>
          <cell r="N317">
            <v>951.28709000000003</v>
          </cell>
        </row>
        <row r="318">
          <cell r="B318">
            <v>16</v>
          </cell>
          <cell r="C318" t="str">
            <v>ПОЛТАВСЬКА ОБЛАСТЬ</v>
          </cell>
          <cell r="D318">
            <v>32017261</v>
          </cell>
          <cell r="E318" t="str">
            <v>ДОЧIРНЄ ПIДПРИЄМСТВО "ПОЛТАВСЬКИЙ ОБЛАВТОДОР" ВIДКРИТОГО АКЦIОНЕРНОГО ТОВАРИСТВА "ДЕРЖАВНА АКЦIОНЕРНА КОМПАНIЯ "АВТОМОБIЛЬНI ДОРОГИ УКРАЇНИ"</v>
          </cell>
          <cell r="F318">
            <v>5681.8145299999996</v>
          </cell>
          <cell r="G318">
            <v>5964.5435299999999</v>
          </cell>
          <cell r="H318">
            <v>8637.5376799999995</v>
          </cell>
          <cell r="I318">
            <v>9286.0446699999993</v>
          </cell>
          <cell r="J318">
            <v>3321.5011399999999</v>
          </cell>
          <cell r="K318">
            <v>0</v>
          </cell>
          <cell r="L318">
            <v>0</v>
          </cell>
          <cell r="M318">
            <v>966.83651999999995</v>
          </cell>
          <cell r="N318">
            <v>648.50698999999997</v>
          </cell>
        </row>
        <row r="319">
          <cell r="B319">
            <v>16</v>
          </cell>
          <cell r="C319" t="str">
            <v>ПОЛТАВСЬКА ОБЛАСТЬ</v>
          </cell>
          <cell r="D319">
            <v>5518768</v>
          </cell>
          <cell r="E319" t="str">
            <v>ЗАКРИТЕ АКЦIОНЕРНЕ ТОВАРИСТВО "ФIРМА "ПОЛТАВПИВО"</v>
          </cell>
          <cell r="F319">
            <v>13995.161</v>
          </cell>
          <cell r="G319">
            <v>13852.2263</v>
          </cell>
          <cell r="H319">
            <v>7014.3976599999996</v>
          </cell>
          <cell r="I319">
            <v>7275.1692400000002</v>
          </cell>
          <cell r="J319">
            <v>-6577.0571</v>
          </cell>
          <cell r="K319">
            <v>0</v>
          </cell>
          <cell r="L319">
            <v>0</v>
          </cell>
          <cell r="M319">
            <v>421.65303</v>
          </cell>
          <cell r="N319">
            <v>259.70112999999998</v>
          </cell>
        </row>
        <row r="320">
          <cell r="B320">
            <v>16</v>
          </cell>
          <cell r="C320" t="str">
            <v>ПОЛТАВСЬКА ОБЛАСТЬ</v>
          </cell>
          <cell r="D320">
            <v>25168700</v>
          </cell>
          <cell r="E320" t="str">
            <v>ЗАКРИТЕ АКЦIОНЕРНЕ ТОВАРИСТВО "ПЛАСТ"</v>
          </cell>
          <cell r="F320">
            <v>13073.496999999999</v>
          </cell>
          <cell r="G320">
            <v>12434.025600000001</v>
          </cell>
          <cell r="H320">
            <v>6402.2213099999999</v>
          </cell>
          <cell r="I320">
            <v>7059.0508600000003</v>
          </cell>
          <cell r="J320">
            <v>-5374.9746999999998</v>
          </cell>
          <cell r="K320">
            <v>0</v>
          </cell>
          <cell r="L320">
            <v>0</v>
          </cell>
          <cell r="M320">
            <v>875.66741000000002</v>
          </cell>
          <cell r="N320">
            <v>656.82955000000004</v>
          </cell>
        </row>
        <row r="321">
          <cell r="B321">
            <v>16</v>
          </cell>
          <cell r="C321" t="str">
            <v>ПОЛТАВСЬКА ОБЛАСТЬ</v>
          </cell>
          <cell r="D321">
            <v>25162005</v>
          </cell>
          <cell r="E321" t="str">
            <v>ФIЛIЯ ЗАКРИТОГО АКЦIОНЕРНОГО ТОВАРИСТВА ЛIКУВАЛЬНО-ОЗДОРОВЧИХ ЗАКЛАДIВ "МИРГОРОДКУРОРТ" САНАТОРНО-КУРОРТНИЙ КОМПЛЕКС "МИРГОРОД"</v>
          </cell>
          <cell r="F321">
            <v>3064.6043800000002</v>
          </cell>
          <cell r="G321">
            <v>3347.5863100000001</v>
          </cell>
          <cell r="H321">
            <v>6816.7959000000001</v>
          </cell>
          <cell r="I321">
            <v>6684.7463500000003</v>
          </cell>
          <cell r="J321">
            <v>3337.1600400000002</v>
          </cell>
          <cell r="K321">
            <v>0</v>
          </cell>
          <cell r="L321">
            <v>0</v>
          </cell>
          <cell r="M321">
            <v>604.64176999999995</v>
          </cell>
          <cell r="N321">
            <v>-132.04954000000001</v>
          </cell>
        </row>
        <row r="322">
          <cell r="B322">
            <v>17</v>
          </cell>
          <cell r="C322" t="str">
            <v>РIВНЕНСЬКА ОБЛАСТЬ</v>
          </cell>
          <cell r="D322">
            <v>5425046</v>
          </cell>
          <cell r="E322" t="str">
            <v>ВIДОКРЕМЛЕНИЙ ПIДРОЗДIЛ "РIВНЕНСЬКА АТОМНА ЕЛЕКТРИЧНА СТАНЦIЯ" ДЕРЖАВНОГО ПIДПРИЄМСТВА "НАЦIОНАЛЬНА АТОМНА ЕНЕРГОГЕНЕРУЮЧА КОМПАНIЯ "ЕНЕРГОАТОМ"</v>
          </cell>
          <cell r="F322">
            <v>54513.167399999998</v>
          </cell>
          <cell r="G322">
            <v>60098.433799999999</v>
          </cell>
          <cell r="H322">
            <v>78401.719599999997</v>
          </cell>
          <cell r="I322">
            <v>54395.077400000002</v>
          </cell>
          <cell r="J322">
            <v>-5703.3563999999997</v>
          </cell>
          <cell r="K322">
            <v>0</v>
          </cell>
          <cell r="L322">
            <v>0</v>
          </cell>
          <cell r="M322">
            <v>7403.1386700000003</v>
          </cell>
          <cell r="N322">
            <v>-9891.4915999999994</v>
          </cell>
        </row>
        <row r="323">
          <cell r="B323">
            <v>17</v>
          </cell>
          <cell r="C323" t="str">
            <v>РIВНЕНСЬКА ОБЛАСТЬ</v>
          </cell>
          <cell r="D323">
            <v>293054</v>
          </cell>
          <cell r="E323" t="str">
            <v>ВIДКРИТЕ АКЦIОНЕРНЕ ТОВАРИСТВО "ВОЛИНЬ-ЦЕМЕНТ"</v>
          </cell>
          <cell r="F323">
            <v>30069.1764</v>
          </cell>
          <cell r="G323">
            <v>30252.923599999998</v>
          </cell>
          <cell r="H323">
            <v>28665.713</v>
          </cell>
          <cell r="I323">
            <v>29163.3649</v>
          </cell>
          <cell r="J323">
            <v>-1089.5587</v>
          </cell>
          <cell r="K323">
            <v>0</v>
          </cell>
          <cell r="L323">
            <v>0</v>
          </cell>
          <cell r="M323">
            <v>573.90975000000003</v>
          </cell>
          <cell r="N323">
            <v>420.2534</v>
          </cell>
        </row>
        <row r="324">
          <cell r="B324">
            <v>17</v>
          </cell>
          <cell r="C324" t="str">
            <v>РIВНЕНСЬКА ОБЛАСТЬ</v>
          </cell>
          <cell r="D324">
            <v>5424874</v>
          </cell>
          <cell r="E324" t="str">
            <v>ЗАКРИТЕ АКЦIОНЕРНЕ ТОВАРИСТВО "ЕЙ-I-ЕС РIВНЕЕНЕРГО"</v>
          </cell>
          <cell r="F324">
            <v>21070.6374</v>
          </cell>
          <cell r="G324">
            <v>21255.219700000001</v>
          </cell>
          <cell r="H324">
            <v>24361.91</v>
          </cell>
          <cell r="I324">
            <v>24284.533299999999</v>
          </cell>
          <cell r="J324">
            <v>3029.3136500000001</v>
          </cell>
          <cell r="K324">
            <v>0</v>
          </cell>
          <cell r="L324">
            <v>0</v>
          </cell>
          <cell r="M324">
            <v>2151.71389</v>
          </cell>
          <cell r="N324">
            <v>-77.376630000000006</v>
          </cell>
        </row>
        <row r="325">
          <cell r="B325">
            <v>17</v>
          </cell>
          <cell r="C325" t="str">
            <v>РIВНЕНСЬКА ОБЛАСТЬ</v>
          </cell>
          <cell r="D325">
            <v>22555135</v>
          </cell>
          <cell r="E325" t="str">
            <v>ЗАКРИТЕ АКЦIОНЕРНЕ ТОВАРИСТВО "КОНСЮМЕРС-СКЛО-ЗОРЯ"</v>
          </cell>
          <cell r="F325">
            <v>17755.517899999999</v>
          </cell>
          <cell r="G325">
            <v>17742.729200000002</v>
          </cell>
          <cell r="H325">
            <v>2168.1995900000002</v>
          </cell>
          <cell r="I325">
            <v>19157.052899999999</v>
          </cell>
          <cell r="J325">
            <v>1414.3237200000001</v>
          </cell>
          <cell r="K325">
            <v>0</v>
          </cell>
          <cell r="L325">
            <v>0</v>
          </cell>
          <cell r="M325">
            <v>16994.206900000001</v>
          </cell>
          <cell r="N325">
            <v>16988.8534</v>
          </cell>
        </row>
        <row r="326">
          <cell r="B326">
            <v>17</v>
          </cell>
          <cell r="C326" t="str">
            <v>РIВНЕНСЬКА ОБЛАСТЬ</v>
          </cell>
          <cell r="D326">
            <v>32358806</v>
          </cell>
          <cell r="E326" t="str">
            <v>ТОВАРИСТВО З ОБМЕЖЕНОЮ ВIДПОВIДАЛЬНIСТЮ "СВИСПАН ЛIМIТЕД"</v>
          </cell>
          <cell r="F326">
            <v>13054.022999999999</v>
          </cell>
          <cell r="G326">
            <v>11890.830599999999</v>
          </cell>
          <cell r="H326">
            <v>8075.4734900000003</v>
          </cell>
          <cell r="I326">
            <v>11533.921</v>
          </cell>
          <cell r="J326">
            <v>-356.90951999999999</v>
          </cell>
          <cell r="K326">
            <v>0</v>
          </cell>
          <cell r="L326">
            <v>-18.327719999999999</v>
          </cell>
          <cell r="M326">
            <v>3502.79378</v>
          </cell>
          <cell r="N326">
            <v>3433.52396</v>
          </cell>
        </row>
        <row r="327">
          <cell r="B327">
            <v>17</v>
          </cell>
          <cell r="C327" t="str">
            <v>РIВНЕНСЬКА ОБЛАСТЬ</v>
          </cell>
          <cell r="D327">
            <v>24175498</v>
          </cell>
          <cell r="E327" t="str">
            <v>ЗАКРИТЕ АКЦIОНЕРНЕ ТОВАРИСТВО "АГРОРЕСУРС"</v>
          </cell>
          <cell r="F327">
            <v>8763.8120500000005</v>
          </cell>
          <cell r="G327">
            <v>8750.9972600000001</v>
          </cell>
          <cell r="H327">
            <v>9177.0802899999999</v>
          </cell>
          <cell r="I327">
            <v>9988.5501299999996</v>
          </cell>
          <cell r="J327">
            <v>1237.55287</v>
          </cell>
          <cell r="K327">
            <v>0</v>
          </cell>
          <cell r="L327">
            <v>0</v>
          </cell>
          <cell r="M327">
            <v>810.22574999999995</v>
          </cell>
          <cell r="N327">
            <v>809.87291000000005</v>
          </cell>
        </row>
        <row r="328">
          <cell r="B328">
            <v>17</v>
          </cell>
          <cell r="C328" t="str">
            <v>РIВНЕНСЬКА ОБЛАСТЬ</v>
          </cell>
          <cell r="D328">
            <v>13990932</v>
          </cell>
          <cell r="E328" t="str">
            <v>ДОЧIРНЄ ПIДПРИЄМСТВО "ПРИКАРПАТЗАХIДТРАНС" ПIВДЕННО-ЗАХIДНОГО ВIДКРИТОГО АКЦIОНЕРНОГО ТОВАРИСТВА ТРУБОПРОВIДНОГО ТРАНСПОРТУ НАФТОПРОДУКТIВ</v>
          </cell>
          <cell r="F328">
            <v>253.80971</v>
          </cell>
          <cell r="G328">
            <v>-1373.3923</v>
          </cell>
          <cell r="H328">
            <v>8658.1438500000004</v>
          </cell>
          <cell r="I328">
            <v>8649.69074</v>
          </cell>
          <cell r="J328">
            <v>10023.083000000001</v>
          </cell>
          <cell r="K328">
            <v>0</v>
          </cell>
          <cell r="L328">
            <v>0</v>
          </cell>
          <cell r="M328">
            <v>739.49145999999996</v>
          </cell>
          <cell r="N328">
            <v>-8.7450500000000009</v>
          </cell>
        </row>
        <row r="329">
          <cell r="B329">
            <v>17</v>
          </cell>
          <cell r="C329" t="str">
            <v>РIВНЕНСЬКА ОБЛАСТЬ</v>
          </cell>
          <cell r="D329">
            <v>3366701</v>
          </cell>
          <cell r="E329" t="str">
            <v>ВIДКРИТЕ АКЦIОНЕРНЕ ТОВАРИСТВО ПО ГАЗОПОСТАЧАННЮ ТА ГАЗИФIКАЦIЇ "РIВНЕГАЗ"</v>
          </cell>
          <cell r="F329">
            <v>7407.0131000000001</v>
          </cell>
          <cell r="G329">
            <v>7371.9252399999996</v>
          </cell>
          <cell r="H329">
            <v>8223.7997099999993</v>
          </cell>
          <cell r="I329">
            <v>8406.3637299999991</v>
          </cell>
          <cell r="J329">
            <v>1034.43849</v>
          </cell>
          <cell r="K329">
            <v>0</v>
          </cell>
          <cell r="L329">
            <v>0</v>
          </cell>
          <cell r="M329">
            <v>228.70991000000001</v>
          </cell>
          <cell r="N329">
            <v>181.50593000000001</v>
          </cell>
        </row>
        <row r="330">
          <cell r="B330">
            <v>17</v>
          </cell>
          <cell r="C330" t="str">
            <v>РIВНЕНСЬКА ОБЛАСТЬ</v>
          </cell>
          <cell r="D330">
            <v>33334990</v>
          </cell>
          <cell r="E330" t="str">
            <v>ТОВАРИСТВО З ОБМЕЖЕНОЮ ВIДПОВIДАЛЬНIСТЮ "ВИСОКОВОЛЬТНИЙ СОЮЗ-УКРАЇНА"</v>
          </cell>
          <cell r="F330">
            <v>3358.8749400000002</v>
          </cell>
          <cell r="G330">
            <v>3358.8749400000002</v>
          </cell>
          <cell r="H330">
            <v>6744.5343999999996</v>
          </cell>
          <cell r="I330">
            <v>7477.9913999999999</v>
          </cell>
          <cell r="J330">
            <v>4119.1164600000002</v>
          </cell>
          <cell r="K330">
            <v>0</v>
          </cell>
          <cell r="L330">
            <v>0</v>
          </cell>
          <cell r="M330">
            <v>733</v>
          </cell>
          <cell r="N330">
            <v>733</v>
          </cell>
        </row>
        <row r="331">
          <cell r="B331">
            <v>17</v>
          </cell>
          <cell r="C331" t="str">
            <v>РIВНЕНСЬКА ОБЛАСТЬ</v>
          </cell>
          <cell r="D331">
            <v>293462</v>
          </cell>
          <cell r="E331" t="str">
            <v>ВIДКРИТЕ АКЦIОНЕРНЕ ТОВАРИСТВО "РОКИТНIВСЬКИЙ СКЛЯНИЙ ЗАВОД"</v>
          </cell>
          <cell r="F331">
            <v>7407.1270199999999</v>
          </cell>
          <cell r="G331">
            <v>7285.0447299999996</v>
          </cell>
          <cell r="H331">
            <v>5100.7003000000004</v>
          </cell>
          <cell r="I331">
            <v>6416.1085899999998</v>
          </cell>
          <cell r="J331">
            <v>-868.93614000000002</v>
          </cell>
          <cell r="K331">
            <v>0</v>
          </cell>
          <cell r="L331">
            <v>0</v>
          </cell>
          <cell r="M331">
            <v>1273.69685</v>
          </cell>
          <cell r="N331">
            <v>1273.1143099999999</v>
          </cell>
        </row>
        <row r="332">
          <cell r="B332">
            <v>17</v>
          </cell>
          <cell r="C332" t="str">
            <v>РIВНЕНСЬКА ОБЛАСТЬ</v>
          </cell>
          <cell r="D332">
            <v>375987</v>
          </cell>
          <cell r="E332" t="str">
            <v>ВIДКРИТЕ АКЦIОНЕРНЕ ТОВАРИСТВО "КОСТОПIЛЬСЬКИЙ ЗАВОД ПРОДОВОЛЬЧИХ ТОВАРIВ"</v>
          </cell>
          <cell r="F332">
            <v>5267.3556399999998</v>
          </cell>
          <cell r="G332">
            <v>5283.3295500000004</v>
          </cell>
          <cell r="H332">
            <v>5448.6535000000003</v>
          </cell>
          <cell r="I332">
            <v>5837.5826999999999</v>
          </cell>
          <cell r="J332">
            <v>554.25315000000001</v>
          </cell>
          <cell r="K332">
            <v>0</v>
          </cell>
          <cell r="L332">
            <v>0</v>
          </cell>
          <cell r="M332">
            <v>406.98185999999998</v>
          </cell>
          <cell r="N332">
            <v>388.92921000000001</v>
          </cell>
        </row>
        <row r="333">
          <cell r="B333">
            <v>17</v>
          </cell>
          <cell r="C333" t="str">
            <v>РIВНЕНСЬКА ОБЛАСТЬ</v>
          </cell>
          <cell r="D333">
            <v>30923971</v>
          </cell>
          <cell r="E333" t="str">
            <v>"КОСТОПIЛЬСЬКИЙ ЗАВОД СКЛОВИРОБIВ"</v>
          </cell>
          <cell r="F333">
            <v>8822.9139699999996</v>
          </cell>
          <cell r="G333">
            <v>8806.6819200000009</v>
          </cell>
          <cell r="H333">
            <v>5258.6453799999999</v>
          </cell>
          <cell r="I333">
            <v>5277.3474399999996</v>
          </cell>
          <cell r="J333">
            <v>-3529.3344999999999</v>
          </cell>
          <cell r="K333">
            <v>0</v>
          </cell>
          <cell r="L333">
            <v>0</v>
          </cell>
          <cell r="M333">
            <v>10.322100000000001</v>
          </cell>
          <cell r="N333">
            <v>5.2556000000000003</v>
          </cell>
        </row>
        <row r="334">
          <cell r="B334">
            <v>17</v>
          </cell>
          <cell r="C334" t="str">
            <v>РIВНЕНСЬКА ОБЛАСТЬ</v>
          </cell>
          <cell r="D334">
            <v>213434</v>
          </cell>
          <cell r="E334" t="str">
            <v>ВIДКРИТЕ АКЦIОНЕРНЕ ТОВАРИСТВО "РIВНЕНСЬКИЙ ЗАВОД ВИСОКОВОЛЬТНОI АПАРАТУРИ"</v>
          </cell>
          <cell r="F334">
            <v>8496.7167700000009</v>
          </cell>
          <cell r="G334">
            <v>7767.7850200000003</v>
          </cell>
          <cell r="H334">
            <v>4984.2812199999998</v>
          </cell>
          <cell r="I334">
            <v>4998.6787100000001</v>
          </cell>
          <cell r="J334">
            <v>-2769.1062999999999</v>
          </cell>
          <cell r="K334">
            <v>0</v>
          </cell>
          <cell r="L334">
            <v>0</v>
          </cell>
          <cell r="M334">
            <v>0.38955000000000001</v>
          </cell>
          <cell r="N334">
            <v>0.38219999999999998</v>
          </cell>
        </row>
        <row r="335">
          <cell r="B335">
            <v>17</v>
          </cell>
          <cell r="C335" t="str">
            <v>РIВНЕНСЬКА ОБЛАСТЬ</v>
          </cell>
          <cell r="D335">
            <v>26259563</v>
          </cell>
          <cell r="E335" t="str">
            <v>УПРАВЛIННЯ КОМУНАЛЬНОЮ ВЛАСНIСТЮ ВИКОНАВЧОГО КОМIТЕТУ РIВНЕНСЬКОЇ МIСЬКОЇ РАДИ</v>
          </cell>
          <cell r="F335">
            <v>1694.6415</v>
          </cell>
          <cell r="G335">
            <v>2000.67093</v>
          </cell>
          <cell r="H335">
            <v>1909.2356199999999</v>
          </cell>
          <cell r="I335">
            <v>4813.4808300000004</v>
          </cell>
          <cell r="J335">
            <v>2812.8099000000002</v>
          </cell>
          <cell r="K335">
            <v>0</v>
          </cell>
          <cell r="L335">
            <v>0</v>
          </cell>
          <cell r="M335">
            <v>3237.0182799999998</v>
          </cell>
          <cell r="N335">
            <v>2904.24521</v>
          </cell>
        </row>
        <row r="336">
          <cell r="B336">
            <v>17</v>
          </cell>
          <cell r="C336" t="str">
            <v>РIВНЕНСЬКА ОБЛАСТЬ</v>
          </cell>
          <cell r="D336">
            <v>31994540</v>
          </cell>
          <cell r="E336" t="str">
            <v>ДОЧIРНЄ ПIДПРИЄМСТВО "РIВНЕНСЬКИЙ ОБЛАВТОДОР" ВIДКРИТОГО АКЦIОНЕРНОГО ТОВАРИСТВА "ДЕРЖАВНА АКЦIОНЕРНА КОМПАНIЯ "АВТОМОБIЛЬНI ДОРОГИ УКРАЇНИ"</v>
          </cell>
          <cell r="F336">
            <v>4253.1680200000001</v>
          </cell>
          <cell r="G336">
            <v>5171.1459199999999</v>
          </cell>
          <cell r="H336">
            <v>4377.8786799999998</v>
          </cell>
          <cell r="I336">
            <v>4383.3834500000003</v>
          </cell>
          <cell r="J336">
            <v>-787.76247000000001</v>
          </cell>
          <cell r="K336">
            <v>0</v>
          </cell>
          <cell r="L336">
            <v>0</v>
          </cell>
          <cell r="M336">
            <v>104.2338</v>
          </cell>
          <cell r="N336">
            <v>-49.19106</v>
          </cell>
        </row>
        <row r="337">
          <cell r="B337">
            <v>17</v>
          </cell>
          <cell r="C337" t="str">
            <v>РIВНЕНСЬКА ОБЛАСТЬ</v>
          </cell>
          <cell r="D337">
            <v>32404265</v>
          </cell>
          <cell r="E337" t="str">
            <v>ТОВАРИСТВО З ОБМЕЖЕНОЮ ВIДПОВIДАЛЬНIСТЮ "КЛЕСIВСЬКИЙ КАР'ЄР НЕРУДНИХ КОПАЛИН "ТЕХНОБУД"</v>
          </cell>
          <cell r="F337">
            <v>3929.7929800000002</v>
          </cell>
          <cell r="G337">
            <v>3912.5140900000001</v>
          </cell>
          <cell r="H337">
            <v>4226.1282099999999</v>
          </cell>
          <cell r="I337">
            <v>4317.4814399999996</v>
          </cell>
          <cell r="J337">
            <v>404.96735000000001</v>
          </cell>
          <cell r="K337">
            <v>0</v>
          </cell>
          <cell r="L337">
            <v>0</v>
          </cell>
          <cell r="M337">
            <v>243.18423000000001</v>
          </cell>
          <cell r="N337">
            <v>91.352170000000001</v>
          </cell>
        </row>
        <row r="338">
          <cell r="B338">
            <v>17</v>
          </cell>
          <cell r="C338" t="str">
            <v>РIВНЕНСЬКА ОБЛАСТЬ</v>
          </cell>
          <cell r="D338">
            <v>25321716</v>
          </cell>
          <cell r="E338" t="str">
            <v>КОМУНАЛЬНЕ ПIДПРИЄМСТВО КОМУНАЛЬНЕ ТЕПЛОПОСТАЧАЮЧЕ ПIДПРИЄМСТВО "КОМУНЕНЕРГIЯ"</v>
          </cell>
          <cell r="F338">
            <v>5074.41219</v>
          </cell>
          <cell r="G338">
            <v>4988.2403000000004</v>
          </cell>
          <cell r="H338">
            <v>6625.8159500000002</v>
          </cell>
          <cell r="I338">
            <v>3393.0973300000001</v>
          </cell>
          <cell r="J338">
            <v>-1595.143</v>
          </cell>
          <cell r="K338">
            <v>5573.8119699999997</v>
          </cell>
          <cell r="L338">
            <v>855.22551999999996</v>
          </cell>
          <cell r="M338">
            <v>23.658799999999999</v>
          </cell>
          <cell r="N338">
            <v>23.513549999999999</v>
          </cell>
        </row>
        <row r="339">
          <cell r="B339">
            <v>17</v>
          </cell>
          <cell r="C339" t="str">
            <v>РIВНЕНСЬКА ОБЛАСТЬ</v>
          </cell>
          <cell r="D339">
            <v>30256035</v>
          </cell>
          <cell r="E339" t="str">
            <v>ДОЧIРНЄ ПIДПРИЄМСТВО "РАЙЗ-АГРОТЕХНIКА"</v>
          </cell>
          <cell r="F339">
            <v>1619.7007799999999</v>
          </cell>
          <cell r="G339">
            <v>1802.0617099999999</v>
          </cell>
          <cell r="H339">
            <v>3491.4108900000001</v>
          </cell>
          <cell r="I339">
            <v>3364.0173</v>
          </cell>
          <cell r="J339">
            <v>1561.95559</v>
          </cell>
          <cell r="K339">
            <v>0</v>
          </cell>
          <cell r="L339">
            <v>0</v>
          </cell>
          <cell r="M339">
            <v>72.182469999999995</v>
          </cell>
          <cell r="N339">
            <v>-129.83233999999999</v>
          </cell>
        </row>
        <row r="340">
          <cell r="B340">
            <v>17</v>
          </cell>
          <cell r="C340" t="str">
            <v>РIВНЕНСЬКА ОБЛАСТЬ</v>
          </cell>
          <cell r="D340">
            <v>3361678</v>
          </cell>
          <cell r="E340" t="str">
            <v>РIВНЕНСЬКЕ ОБЛАСНЕ ВИРОБНИЧЕ КОМУНАЛЬНЕ ПIДПРИЄМСТВО ВОДОПРОВIДНО-КАНАЛIЗАЦIЙНОГО ГОСПОДАРСТВА "РIВНЕОБЛВОДОКАНАЛ"</v>
          </cell>
          <cell r="F340">
            <v>1104.4115899999999</v>
          </cell>
          <cell r="G340">
            <v>1119.7608</v>
          </cell>
          <cell r="H340">
            <v>2832.10599</v>
          </cell>
          <cell r="I340">
            <v>3299.5678600000001</v>
          </cell>
          <cell r="J340">
            <v>2179.8070600000001</v>
          </cell>
          <cell r="K340">
            <v>0</v>
          </cell>
          <cell r="L340">
            <v>0</v>
          </cell>
          <cell r="M340">
            <v>429.30241999999998</v>
          </cell>
          <cell r="N340">
            <v>416.35881000000001</v>
          </cell>
        </row>
        <row r="341">
          <cell r="B341">
            <v>17</v>
          </cell>
          <cell r="C341" t="str">
            <v>РIВНЕНСЬКА ОБЛАСТЬ</v>
          </cell>
          <cell r="D341">
            <v>992836</v>
          </cell>
          <cell r="E341" t="str">
            <v>ДЕРЖАВНЕ ПIДПРИЄМСТВО "САРНЕНСЬКЕ ЛIСОВЕ ГОСПОДАРСТВО"</v>
          </cell>
          <cell r="F341">
            <v>1929.8049699999999</v>
          </cell>
          <cell r="G341">
            <v>1929.8051499999999</v>
          </cell>
          <cell r="H341">
            <v>3153.1841199999999</v>
          </cell>
          <cell r="I341">
            <v>3253.9477299999999</v>
          </cell>
          <cell r="J341">
            <v>1324.14258</v>
          </cell>
          <cell r="K341">
            <v>0</v>
          </cell>
          <cell r="L341">
            <v>0</v>
          </cell>
          <cell r="M341">
            <v>100.55279</v>
          </cell>
          <cell r="N341">
            <v>100.48065</v>
          </cell>
        </row>
        <row r="342">
          <cell r="B342">
            <v>18</v>
          </cell>
          <cell r="C342" t="str">
            <v>СУМСЬКА ОБЛАСТЬ</v>
          </cell>
          <cell r="D342">
            <v>431215785</v>
          </cell>
          <cell r="E342" t="str">
            <v>ДОГОВIР ПРО СПIЛЬНУ ДIЯЛЬНIСТЬ НГВУ "ОХТИРКАНАФТОГАЗ" ВАТ "УКРНАФТА"N 35/78</v>
          </cell>
          <cell r="F342">
            <v>70176.110400000005</v>
          </cell>
          <cell r="G342">
            <v>72919.016099999993</v>
          </cell>
          <cell r="H342">
            <v>116370.985</v>
          </cell>
          <cell r="I342">
            <v>125894.448</v>
          </cell>
          <cell r="J342">
            <v>52975.431799999998</v>
          </cell>
          <cell r="K342">
            <v>0</v>
          </cell>
          <cell r="L342">
            <v>0</v>
          </cell>
          <cell r="M342">
            <v>12771.5185</v>
          </cell>
          <cell r="N342">
            <v>9523.4631900000004</v>
          </cell>
        </row>
        <row r="343">
          <cell r="B343">
            <v>18</v>
          </cell>
          <cell r="C343" t="str">
            <v>СУМСЬКА ОБЛАСТЬ</v>
          </cell>
          <cell r="D343">
            <v>5398533</v>
          </cell>
          <cell r="E343" t="str">
            <v>НАФТОГАЗОВИДОБУВНЕ УПРАВЛIННЯ "ОХТИРКАНАФТОГАЗ" ВIДКРИТОГО АКЦIОНЕРНОГО ТОВАРИСТВА "УКРНАФТА"</v>
          </cell>
          <cell r="F343">
            <v>322054.39199999999</v>
          </cell>
          <cell r="G343">
            <v>322199.01899999997</v>
          </cell>
          <cell r="H343">
            <v>92780.002299999993</v>
          </cell>
          <cell r="I343">
            <v>103243.92</v>
          </cell>
          <cell r="J343">
            <v>-218955.1</v>
          </cell>
          <cell r="K343">
            <v>0</v>
          </cell>
          <cell r="L343">
            <v>0</v>
          </cell>
          <cell r="M343">
            <v>13183.397499999999</v>
          </cell>
          <cell r="N343">
            <v>10463.9177</v>
          </cell>
        </row>
        <row r="344">
          <cell r="B344">
            <v>18</v>
          </cell>
          <cell r="C344" t="str">
            <v>СУМСЬКА ОБЛАСТЬ</v>
          </cell>
          <cell r="D344">
            <v>382220</v>
          </cell>
          <cell r="E344" t="str">
            <v>ЗАКРИТЕ АКЦIОНЕРНЕ ТОВАРИСТВО "КРАФТ ФУДЗ УКРАЇНА"</v>
          </cell>
          <cell r="F344">
            <v>43461.813099999999</v>
          </cell>
          <cell r="G344">
            <v>43474.032899999998</v>
          </cell>
          <cell r="H344">
            <v>51944.773200000003</v>
          </cell>
          <cell r="I344">
            <v>57668.8442</v>
          </cell>
          <cell r="J344">
            <v>14194.811299999999</v>
          </cell>
          <cell r="K344">
            <v>0</v>
          </cell>
          <cell r="L344">
            <v>0</v>
          </cell>
          <cell r="M344">
            <v>5761.4057199999997</v>
          </cell>
          <cell r="N344">
            <v>5712.3899799999999</v>
          </cell>
        </row>
        <row r="345">
          <cell r="B345">
            <v>18</v>
          </cell>
          <cell r="C345" t="str">
            <v>СУМСЬКА ОБЛАСТЬ</v>
          </cell>
          <cell r="D345">
            <v>31162928</v>
          </cell>
          <cell r="E345" t="str">
            <v>ТОВАРИСТВО З ОБМЕЖЕНОЮ ВIДПОВIДАЛЬНIСТЮ "ГОРОБИНА"</v>
          </cell>
          <cell r="F345">
            <v>29185.705600000001</v>
          </cell>
          <cell r="G345">
            <v>32583.542700000002</v>
          </cell>
          <cell r="H345">
            <v>30770.644499999999</v>
          </cell>
          <cell r="I345">
            <v>33363.385000000002</v>
          </cell>
          <cell r="J345">
            <v>779.84226999999998</v>
          </cell>
          <cell r="K345">
            <v>0</v>
          </cell>
          <cell r="L345">
            <v>0</v>
          </cell>
          <cell r="M345">
            <v>10220.6039</v>
          </cell>
          <cell r="N345">
            <v>2342.73146</v>
          </cell>
        </row>
        <row r="346">
          <cell r="B346">
            <v>18</v>
          </cell>
          <cell r="C346" t="str">
            <v>СУМСЬКА ОБЛАСТЬ</v>
          </cell>
          <cell r="D346">
            <v>23293513</v>
          </cell>
          <cell r="E346" t="str">
            <v>ВIДКРИТЕ АКЦIОНЕРНЕ ТОВАРИСТВО "СУМИОБЛЕНЕРГО"</v>
          </cell>
          <cell r="F346">
            <v>21318.3472</v>
          </cell>
          <cell r="G346">
            <v>21187.852699999999</v>
          </cell>
          <cell r="H346">
            <v>19260.117099999999</v>
          </cell>
          <cell r="I346">
            <v>20772.944800000001</v>
          </cell>
          <cell r="J346">
            <v>-414.90784000000002</v>
          </cell>
          <cell r="K346">
            <v>0</v>
          </cell>
          <cell r="L346">
            <v>0</v>
          </cell>
          <cell r="M346">
            <v>1515.02791</v>
          </cell>
          <cell r="N346">
            <v>1512.82772</v>
          </cell>
        </row>
        <row r="347">
          <cell r="B347">
            <v>18</v>
          </cell>
          <cell r="C347" t="str">
            <v>СУМСЬКА ОБЛАСТЬ</v>
          </cell>
          <cell r="D347">
            <v>14022407</v>
          </cell>
          <cell r="E347" t="str">
            <v>ЗАКРИТЕ АКЦIОНЕРНЕ ТОВАРИСТВО "ТЕХНОЛОГIЯ"</v>
          </cell>
          <cell r="F347">
            <v>9334.3414300000004</v>
          </cell>
          <cell r="G347">
            <v>8656.3788499999991</v>
          </cell>
          <cell r="H347">
            <v>18716.871599999999</v>
          </cell>
          <cell r="I347">
            <v>19305.795099999999</v>
          </cell>
          <cell r="J347">
            <v>10649.4162</v>
          </cell>
          <cell r="K347">
            <v>0</v>
          </cell>
          <cell r="L347">
            <v>0</v>
          </cell>
          <cell r="M347">
            <v>210.68476999999999</v>
          </cell>
          <cell r="N347">
            <v>210.25208000000001</v>
          </cell>
        </row>
        <row r="348">
          <cell r="B348">
            <v>18</v>
          </cell>
          <cell r="C348" t="str">
            <v>СУМСЬКА ОБЛАСТЬ</v>
          </cell>
          <cell r="D348">
            <v>137041</v>
          </cell>
          <cell r="E348" t="str">
            <v>КАЧАНIВСЬКИЙ ГАЗОПЕРЕРОБНИЙ ЗАВОД ВIДКРИТОГО АКЦIОНЕРНОГО ТОВАРИСТВА "УКРНАФТА"</v>
          </cell>
          <cell r="F348">
            <v>15222.0545</v>
          </cell>
          <cell r="G348">
            <v>15237.474899999999</v>
          </cell>
          <cell r="H348">
            <v>15959.8395</v>
          </cell>
          <cell r="I348">
            <v>17241.159800000001</v>
          </cell>
          <cell r="J348">
            <v>2003.6849299999999</v>
          </cell>
          <cell r="K348">
            <v>0</v>
          </cell>
          <cell r="L348">
            <v>0</v>
          </cell>
          <cell r="M348">
            <v>1330.28755</v>
          </cell>
          <cell r="N348">
            <v>1281.3202900000001</v>
          </cell>
        </row>
        <row r="349">
          <cell r="B349">
            <v>18</v>
          </cell>
          <cell r="C349" t="str">
            <v>СУМСЬКА ОБЛАСТЬ</v>
          </cell>
          <cell r="D349">
            <v>375208</v>
          </cell>
          <cell r="E349" t="str">
            <v>ДЕРЖАВНЕ ПIДПРИЄМСТВО"НАУМIВСЬКИЙ СПИРТОВИЙ ЗАВОД"</v>
          </cell>
          <cell r="F349">
            <v>4998.2749599999997</v>
          </cell>
          <cell r="G349">
            <v>4932.8806800000002</v>
          </cell>
          <cell r="H349">
            <v>12474.9419</v>
          </cell>
          <cell r="I349">
            <v>13319.0985</v>
          </cell>
          <cell r="J349">
            <v>8386.2178600000007</v>
          </cell>
          <cell r="K349">
            <v>0</v>
          </cell>
          <cell r="L349">
            <v>0</v>
          </cell>
          <cell r="M349">
            <v>451.02190999999999</v>
          </cell>
          <cell r="N349">
            <v>450.22908999999999</v>
          </cell>
        </row>
        <row r="350">
          <cell r="B350">
            <v>18</v>
          </cell>
          <cell r="C350" t="str">
            <v>СУМСЬКА ОБЛАСТЬ</v>
          </cell>
          <cell r="D350">
            <v>3352432</v>
          </cell>
          <cell r="E350" t="str">
            <v>ВIДКРИТЕ АКЦIОНЕРНЕ ТОВАРИСТВО ПО ГАЗОПОСТАЧАННЮ ТА ГАЗИФIКАЦIЇ "СУМИГАЗ"</v>
          </cell>
          <cell r="F350">
            <v>9363.1387200000008</v>
          </cell>
          <cell r="G350">
            <v>9332.8615100000006</v>
          </cell>
          <cell r="H350">
            <v>10230.265600000001</v>
          </cell>
          <cell r="I350">
            <v>12819.793100000001</v>
          </cell>
          <cell r="J350">
            <v>3486.9316199999998</v>
          </cell>
          <cell r="K350">
            <v>0</v>
          </cell>
          <cell r="L350">
            <v>0</v>
          </cell>
          <cell r="M350">
            <v>2577.7790500000001</v>
          </cell>
          <cell r="N350">
            <v>2556.2952100000002</v>
          </cell>
        </row>
        <row r="351">
          <cell r="B351">
            <v>18</v>
          </cell>
          <cell r="C351" t="str">
            <v>СУМСЬКА ОБЛАСТЬ</v>
          </cell>
          <cell r="D351">
            <v>14314452</v>
          </cell>
          <cell r="E351" t="str">
            <v>ШОСТКИНСЬКИЙ КАЗЕННИЙ ЗАВОД "IМПУЛЬС"</v>
          </cell>
          <cell r="F351">
            <v>7920.3373300000003</v>
          </cell>
          <cell r="G351">
            <v>7926.7636300000004</v>
          </cell>
          <cell r="H351">
            <v>10133.5985</v>
          </cell>
          <cell r="I351">
            <v>11552.6962</v>
          </cell>
          <cell r="J351">
            <v>3625.9325899999999</v>
          </cell>
          <cell r="K351">
            <v>0</v>
          </cell>
          <cell r="L351">
            <v>0</v>
          </cell>
          <cell r="M351">
            <v>1428.9048499999999</v>
          </cell>
          <cell r="N351">
            <v>1419.09771</v>
          </cell>
        </row>
        <row r="352">
          <cell r="B352">
            <v>18</v>
          </cell>
          <cell r="C352" t="str">
            <v>СУМСЬКА ОБЛАСТЬ</v>
          </cell>
          <cell r="D352">
            <v>21127532</v>
          </cell>
          <cell r="E352" t="str">
            <v>СПIЛЬНЕ УКРАЇНСЬКО-БIЛОРУСЬКЕ ПIДПРИЄМСТВО "УКРТЕХНОСИНТЕЗ" У ФОРМI ТОВАРИСТВА З ОБМЕЖЕНОЮ ВIДПОВIДАЛЬНIСТЮ</v>
          </cell>
          <cell r="F352">
            <v>2796.98927</v>
          </cell>
          <cell r="G352">
            <v>2700.6215699999998</v>
          </cell>
          <cell r="H352">
            <v>6407.27538</v>
          </cell>
          <cell r="I352">
            <v>9000.3234100000009</v>
          </cell>
          <cell r="J352">
            <v>6299.7018399999997</v>
          </cell>
          <cell r="K352">
            <v>0</v>
          </cell>
          <cell r="L352">
            <v>0</v>
          </cell>
          <cell r="M352">
            <v>2598.9252900000001</v>
          </cell>
          <cell r="N352">
            <v>2438.7779599999999</v>
          </cell>
        </row>
        <row r="353">
          <cell r="B353">
            <v>18</v>
          </cell>
          <cell r="C353" t="str">
            <v>СУМСЬКА ОБЛАСТЬ</v>
          </cell>
          <cell r="D353">
            <v>3352455</v>
          </cell>
          <cell r="E353" t="str">
            <v>КОМУНАЛЬНЕ ПIДПРИЄМСТВО "МIСЬКВОДОКАНАЛ" СУМСЬКОЇ МIСЬКОЇ РАДИ</v>
          </cell>
          <cell r="F353">
            <v>2349.0590999999999</v>
          </cell>
          <cell r="G353">
            <v>1454.35076</v>
          </cell>
          <cell r="H353">
            <v>4949.7385700000004</v>
          </cell>
          <cell r="I353">
            <v>6019.4924099999998</v>
          </cell>
          <cell r="J353">
            <v>4565.1416499999996</v>
          </cell>
          <cell r="K353">
            <v>0</v>
          </cell>
          <cell r="L353">
            <v>-960.65326000000005</v>
          </cell>
          <cell r="M353">
            <v>8.4608600000000003</v>
          </cell>
          <cell r="N353">
            <v>-1.23295</v>
          </cell>
        </row>
        <row r="354">
          <cell r="B354">
            <v>18</v>
          </cell>
          <cell r="C354" t="str">
            <v>СУМСЬКА ОБЛАСТЬ</v>
          </cell>
          <cell r="D354">
            <v>447103</v>
          </cell>
          <cell r="E354" t="str">
            <v>ВIДКРИТЕ АКЦIОНЕРНЕ ТОВАРИСТВО "ШОСТКИНСЬКИЙ МIСЬКМОЛКОМБIНАТ"</v>
          </cell>
          <cell r="F354">
            <v>7758.0789100000002</v>
          </cell>
          <cell r="G354">
            <v>7773.6599699999997</v>
          </cell>
          <cell r="H354">
            <v>5665.69002</v>
          </cell>
          <cell r="I354">
            <v>5889.4811900000004</v>
          </cell>
          <cell r="J354">
            <v>-1884.1787999999999</v>
          </cell>
          <cell r="K354">
            <v>0</v>
          </cell>
          <cell r="L354">
            <v>0</v>
          </cell>
          <cell r="M354">
            <v>228.40477999999999</v>
          </cell>
          <cell r="N354">
            <v>223.22945999999999</v>
          </cell>
        </row>
        <row r="355">
          <cell r="B355">
            <v>18</v>
          </cell>
          <cell r="C355" t="str">
            <v>СУМСЬКА ОБЛАСТЬ</v>
          </cell>
          <cell r="D355">
            <v>31931024</v>
          </cell>
          <cell r="E355" t="str">
            <v>ДОЧIРНЄ ПIДПРИЄМСТВО "СУМСЬКИЙ ОБЛАВТОДОР" ВIДКРИТОГО АКЦIОНЕРНОГО ТОВАРИСТВА "ДЕРЖАВНА АКЦIОНЕРНА КОМПАНIЯ "АВТОМОБIЛЬНI ДОРОГИ УКРАЇНИ"</v>
          </cell>
          <cell r="F355">
            <v>4896.8623200000002</v>
          </cell>
          <cell r="G355">
            <v>4908.50893</v>
          </cell>
          <cell r="H355">
            <v>4946.9355699999996</v>
          </cell>
          <cell r="I355">
            <v>5300.47192</v>
          </cell>
          <cell r="J355">
            <v>391.96298999999999</v>
          </cell>
          <cell r="K355">
            <v>0</v>
          </cell>
          <cell r="L355">
            <v>0</v>
          </cell>
          <cell r="M355">
            <v>307.5874</v>
          </cell>
          <cell r="N355">
            <v>281.5018</v>
          </cell>
        </row>
        <row r="356">
          <cell r="B356">
            <v>18</v>
          </cell>
          <cell r="C356" t="str">
            <v>СУМСЬКА ОБЛАСТЬ</v>
          </cell>
          <cell r="D356">
            <v>374522</v>
          </cell>
          <cell r="E356" t="str">
            <v>ВIДКРИТЕ АКЦIОНЕРНЕ ТОВАРИСТВО "СУМСЬКИЙ ХЛIБОКОМБIНАТ"</v>
          </cell>
          <cell r="F356">
            <v>2521.0942</v>
          </cell>
          <cell r="G356">
            <v>2513.39426</v>
          </cell>
          <cell r="H356">
            <v>4754.7946199999997</v>
          </cell>
          <cell r="I356">
            <v>4999.8389699999998</v>
          </cell>
          <cell r="J356">
            <v>2486.4447100000002</v>
          </cell>
          <cell r="K356">
            <v>0</v>
          </cell>
          <cell r="L356">
            <v>0</v>
          </cell>
          <cell r="M356">
            <v>269.40609999999998</v>
          </cell>
          <cell r="N356">
            <v>245.04435000000001</v>
          </cell>
        </row>
        <row r="357">
          <cell r="B357">
            <v>18</v>
          </cell>
          <cell r="C357" t="str">
            <v>СУМСЬКА ОБЛАСТЬ</v>
          </cell>
          <cell r="D357">
            <v>12602750</v>
          </cell>
          <cell r="E357" t="str">
            <v>ДЕРЖАВНЕ ПIДПРИЄМСТВО МIНIСТЕРСТВА ОБОРОНИ УКРАЇНИ "КОНОТОПСЬКИЙ АВIАРЕМОНТНИЙ ЗАВОД "АВIАКОН"</v>
          </cell>
          <cell r="F357">
            <v>5464.2300599999999</v>
          </cell>
          <cell r="G357">
            <v>6655.7014200000003</v>
          </cell>
          <cell r="H357">
            <v>4892.9782999999998</v>
          </cell>
          <cell r="I357">
            <v>4473.9591700000001</v>
          </cell>
          <cell r="J357">
            <v>-2181.7422999999999</v>
          </cell>
          <cell r="K357">
            <v>0</v>
          </cell>
          <cell r="L357">
            <v>0</v>
          </cell>
          <cell r="M357">
            <v>802.68357000000003</v>
          </cell>
          <cell r="N357">
            <v>-419.01913000000002</v>
          </cell>
        </row>
        <row r="358">
          <cell r="B358">
            <v>18</v>
          </cell>
          <cell r="C358" t="str">
            <v>СУМСЬКА ОБЛАСТЬ</v>
          </cell>
          <cell r="D358">
            <v>220434</v>
          </cell>
          <cell r="E358" t="str">
            <v>ВIДКРИТЕ АКЦIОНЕРНЕ ТОВАРИСТВО "НАУКОВО-ВИРОБНИЧЕ АКЦIОНЕРНЕ ТОВАРИСТВО "ВНДIКОМПРЕСОРМАШ"</v>
          </cell>
          <cell r="F358">
            <v>471.98565000000002</v>
          </cell>
          <cell r="G358">
            <v>472.15197999999998</v>
          </cell>
          <cell r="H358">
            <v>3912.2056699999998</v>
          </cell>
          <cell r="I358">
            <v>4045.2921000000001</v>
          </cell>
          <cell r="J358">
            <v>3573.14012</v>
          </cell>
          <cell r="K358">
            <v>0</v>
          </cell>
          <cell r="L358">
            <v>0</v>
          </cell>
          <cell r="M358">
            <v>34.420929999999998</v>
          </cell>
          <cell r="N358">
            <v>33.38946</v>
          </cell>
        </row>
        <row r="359">
          <cell r="B359">
            <v>18</v>
          </cell>
          <cell r="C359" t="str">
            <v>СУМСЬКА ОБЛАСТЬ</v>
          </cell>
          <cell r="D359">
            <v>14019428</v>
          </cell>
          <cell r="E359" t="str">
            <v>СУМСЬКЕ РАЙОННЕ НАФТОПРОВIДНЕ УПРАВЛIННЯ ФIЛIЇ "ПРИДНIПРОВСЬКI МАГIСТРАЛЬНI НАФТОПРОВОДИ" ВIДКРИТОГО АКЦIОНЕРНОГО ТОВАРИСТВА "УКРТРАНСНАФТА"</v>
          </cell>
          <cell r="F359">
            <v>3349.9071899999999</v>
          </cell>
          <cell r="G359">
            <v>3.74078</v>
          </cell>
          <cell r="H359">
            <v>5103.9147400000002</v>
          </cell>
          <cell r="I359">
            <v>3947.00549</v>
          </cell>
          <cell r="J359">
            <v>3943.2647099999999</v>
          </cell>
          <cell r="K359">
            <v>0</v>
          </cell>
          <cell r="L359">
            <v>0</v>
          </cell>
          <cell r="M359">
            <v>0.14008999999999999</v>
          </cell>
          <cell r="N359">
            <v>-1156.9093</v>
          </cell>
        </row>
        <row r="360">
          <cell r="B360">
            <v>18</v>
          </cell>
          <cell r="C360" t="str">
            <v>СУМСЬКА ОБЛАСТЬ</v>
          </cell>
          <cell r="D360">
            <v>992941</v>
          </cell>
          <cell r="E360" t="str">
            <v>ДЕРЖАВНЕ ПIДПРИЄМСТВО "ЛЕБЕДИНСЬКЕ ЛIСОВЕ ГОСПОДАРСТВО"</v>
          </cell>
          <cell r="F360">
            <v>867.29594999999995</v>
          </cell>
          <cell r="G360">
            <v>858.06505000000004</v>
          </cell>
          <cell r="H360">
            <v>2691.1424099999999</v>
          </cell>
          <cell r="I360">
            <v>3534.8351299999999</v>
          </cell>
          <cell r="J360">
            <v>2676.7700799999998</v>
          </cell>
          <cell r="K360">
            <v>0</v>
          </cell>
          <cell r="L360">
            <v>0</v>
          </cell>
          <cell r="M360">
            <v>917.80782999999997</v>
          </cell>
          <cell r="N360">
            <v>846.69070999999997</v>
          </cell>
        </row>
        <row r="361">
          <cell r="B361">
            <v>18</v>
          </cell>
          <cell r="C361" t="str">
            <v>СУМСЬКА ОБЛАСТЬ</v>
          </cell>
          <cell r="D361">
            <v>560241667</v>
          </cell>
          <cell r="E361" t="str">
            <v>ДОГОВIР ПРО СУМIСНУ ДIЯЛЬНIСТЬ "НГВУ "ОХТИРКАНАФТОГАЗ"</v>
          </cell>
          <cell r="F361">
            <v>2357.0395800000001</v>
          </cell>
          <cell r="G361">
            <v>2053.5525899999998</v>
          </cell>
          <cell r="H361">
            <v>3462.9481500000002</v>
          </cell>
          <cell r="I361">
            <v>3494.5001600000001</v>
          </cell>
          <cell r="J361">
            <v>1440.94757</v>
          </cell>
          <cell r="K361">
            <v>0</v>
          </cell>
          <cell r="L361">
            <v>0</v>
          </cell>
          <cell r="M361">
            <v>485.85608999999999</v>
          </cell>
          <cell r="N361">
            <v>31.552009999999999</v>
          </cell>
        </row>
        <row r="362">
          <cell r="B362">
            <v>19</v>
          </cell>
          <cell r="C362" t="str">
            <v>ТЕРНОПIЛЬСЬКА ОБЛАСТЬ</v>
          </cell>
          <cell r="D362">
            <v>31273638</v>
          </cell>
          <cell r="E362" t="str">
            <v>ЗАКРИТЕ АКЦIОНЕРНЕ ТОВАРИСТВО "ШУСТОВ-СПИРТ"</v>
          </cell>
          <cell r="F362">
            <v>23129.072400000001</v>
          </cell>
          <cell r="G362">
            <v>25409.952000000001</v>
          </cell>
          <cell r="H362">
            <v>24102.0625</v>
          </cell>
          <cell r="I362">
            <v>25207.969799999999</v>
          </cell>
          <cell r="J362">
            <v>-201.98220000000001</v>
          </cell>
          <cell r="K362">
            <v>0</v>
          </cell>
          <cell r="L362">
            <v>0</v>
          </cell>
          <cell r="M362">
            <v>8046.6247400000002</v>
          </cell>
          <cell r="N362">
            <v>605.90736000000004</v>
          </cell>
        </row>
        <row r="363">
          <cell r="B363">
            <v>19</v>
          </cell>
          <cell r="C363" t="str">
            <v>ТЕРНОПIЛЬСЬКА ОБЛАСТЬ</v>
          </cell>
          <cell r="D363">
            <v>130725</v>
          </cell>
          <cell r="E363" t="str">
            <v>ВIДКРИТЕ АКЦIОНЕРНЕ ТОВАРИСТВО "ТЕРНОПIЛЬОБЛЕНЕРГО"</v>
          </cell>
          <cell r="F363">
            <v>15177.1723</v>
          </cell>
          <cell r="G363">
            <v>15149.1451</v>
          </cell>
          <cell r="H363">
            <v>12568.795400000001</v>
          </cell>
          <cell r="I363">
            <v>12629.753500000001</v>
          </cell>
          <cell r="J363">
            <v>-2519.3915999999999</v>
          </cell>
          <cell r="K363">
            <v>0</v>
          </cell>
          <cell r="L363">
            <v>0</v>
          </cell>
          <cell r="M363">
            <v>46.508339999999997</v>
          </cell>
          <cell r="N363">
            <v>45.727359999999997</v>
          </cell>
        </row>
        <row r="364">
          <cell r="B364">
            <v>19</v>
          </cell>
          <cell r="C364" t="str">
            <v>ТЕРНОПIЛЬСЬКА ОБЛАСТЬ</v>
          </cell>
          <cell r="D364">
            <v>375131</v>
          </cell>
          <cell r="E364" t="str">
            <v>ДЕРЖАВНЕ ПIДПРИЄМСТВО МАРИЛIВСЬКИЙ СПИРТОВИЙ ЗАВОД</v>
          </cell>
          <cell r="F364">
            <v>9877.5694299999996</v>
          </cell>
          <cell r="G364">
            <v>9515.7801899999995</v>
          </cell>
          <cell r="H364">
            <v>8263.1638199999998</v>
          </cell>
          <cell r="I364">
            <v>9444.8074400000005</v>
          </cell>
          <cell r="J364">
            <v>-70.972750000000005</v>
          </cell>
          <cell r="K364">
            <v>0</v>
          </cell>
          <cell r="L364">
            <v>0</v>
          </cell>
          <cell r="M364">
            <v>974.86636999999996</v>
          </cell>
          <cell r="N364">
            <v>929.10055</v>
          </cell>
        </row>
        <row r="365">
          <cell r="B365">
            <v>19</v>
          </cell>
          <cell r="C365" t="str">
            <v>ТЕРНОПIЛЬСЬКА ОБЛАСТЬ</v>
          </cell>
          <cell r="D365">
            <v>21139268</v>
          </cell>
          <cell r="E365" t="str">
            <v>ТОВАРИСТВО З ОБМЕЖЕНОЮ ВIДПОВIДАЛЬНIСТЮ "НАТУРПРОДУКТ-ВЕГА"</v>
          </cell>
          <cell r="F365">
            <v>4307.0834500000001</v>
          </cell>
          <cell r="G365">
            <v>4144.1927999999998</v>
          </cell>
          <cell r="H365">
            <v>7823.7895099999996</v>
          </cell>
          <cell r="I365">
            <v>8991.6067999999996</v>
          </cell>
          <cell r="J365">
            <v>4847.4139999999998</v>
          </cell>
          <cell r="K365">
            <v>0</v>
          </cell>
          <cell r="L365">
            <v>0</v>
          </cell>
          <cell r="M365">
            <v>1172.1309699999999</v>
          </cell>
          <cell r="N365">
            <v>1167.7785200000001</v>
          </cell>
        </row>
        <row r="366">
          <cell r="B366">
            <v>19</v>
          </cell>
          <cell r="C366" t="str">
            <v>ТЕРНОПIЛЬСЬКА ОБЛАСТЬ</v>
          </cell>
          <cell r="D366">
            <v>14040960</v>
          </cell>
          <cell r="E366" t="str">
            <v>ДЕРЖАВНЕ НАУКОВО-ТЕХНIЧНЕ ПIДПРИЄМСТВО "ПРОМIНЬ"</v>
          </cell>
          <cell r="F366">
            <v>126.26091</v>
          </cell>
          <cell r="G366">
            <v>45.665619999999997</v>
          </cell>
          <cell r="H366">
            <v>6864.4294900000004</v>
          </cell>
          <cell r="I366">
            <v>8440.5985799999999</v>
          </cell>
          <cell r="J366">
            <v>8394.9329600000001</v>
          </cell>
          <cell r="K366">
            <v>0</v>
          </cell>
          <cell r="L366">
            <v>-80.684359999999998</v>
          </cell>
          <cell r="M366">
            <v>1492.06314</v>
          </cell>
          <cell r="N366">
            <v>1491.86185</v>
          </cell>
        </row>
        <row r="367">
          <cell r="B367">
            <v>19</v>
          </cell>
          <cell r="C367" t="str">
            <v>ТЕРНОПIЛЬСЬКА ОБЛАСТЬ</v>
          </cell>
          <cell r="D367">
            <v>375088</v>
          </cell>
          <cell r="E367" t="str">
            <v>ДЕРЖАВНЕ ПIДПРИЄМСТВО "КОБИЛОВОЛОЦЬКИЙ СПИРТОВИЙ ЗАВОД"</v>
          </cell>
          <cell r="F367">
            <v>4607.4567800000004</v>
          </cell>
          <cell r="G367">
            <v>4619.5823399999999</v>
          </cell>
          <cell r="H367">
            <v>6537.8616700000002</v>
          </cell>
          <cell r="I367">
            <v>7063.0100700000003</v>
          </cell>
          <cell r="J367">
            <v>2443.4277299999999</v>
          </cell>
          <cell r="K367">
            <v>0</v>
          </cell>
          <cell r="L367">
            <v>0</v>
          </cell>
          <cell r="M367">
            <v>241.30052000000001</v>
          </cell>
          <cell r="N367">
            <v>240.18838</v>
          </cell>
        </row>
        <row r="368">
          <cell r="B368">
            <v>19</v>
          </cell>
          <cell r="C368" t="str">
            <v>ТЕРНОПIЛЬСЬКА ОБЛАСТЬ</v>
          </cell>
          <cell r="D368">
            <v>377377</v>
          </cell>
          <cell r="E368" t="str">
            <v>ВIДКРИТЕ АКЦIОНЕРНЕ ТОВАРИСТВО "УКРАЇНСЬКА ТЮТЮНОВА КОМПАНIЯ"</v>
          </cell>
          <cell r="F368">
            <v>5441.9570100000001</v>
          </cell>
          <cell r="G368">
            <v>5564.0859300000002</v>
          </cell>
          <cell r="H368">
            <v>5621.0000899999995</v>
          </cell>
          <cell r="I368">
            <v>6430.6849899999997</v>
          </cell>
          <cell r="J368">
            <v>866.59906000000001</v>
          </cell>
          <cell r="K368">
            <v>0</v>
          </cell>
          <cell r="L368">
            <v>0</v>
          </cell>
          <cell r="M368">
            <v>688.49441000000002</v>
          </cell>
          <cell r="N368">
            <v>684.56989999999996</v>
          </cell>
        </row>
        <row r="369">
          <cell r="B369">
            <v>19</v>
          </cell>
          <cell r="C369" t="str">
            <v>ТЕРНОПIЛЬСЬКА ОБЛАСТЬ</v>
          </cell>
          <cell r="D369">
            <v>31995099</v>
          </cell>
          <cell r="E369" t="str">
            <v>ДОЧIРНЄ ПIДПРИЄМСТВО "ТЕРНОПIЛЬСЬКИЙ ОБЛАВТОДОР" ВАТ "ДЕРЖАВНА АКЦIОНЕРНА КОМПАНIЯ "АВТОМОБIЛЬНI ДОРОГИ УКРАЇНИ"</v>
          </cell>
          <cell r="F369">
            <v>3036.7549899999999</v>
          </cell>
          <cell r="G369">
            <v>3053.8510000000001</v>
          </cell>
          <cell r="H369">
            <v>5743.2680099999998</v>
          </cell>
          <cell r="I369">
            <v>5753.8186100000003</v>
          </cell>
          <cell r="J369">
            <v>2699.9676100000001</v>
          </cell>
          <cell r="K369">
            <v>0</v>
          </cell>
          <cell r="L369">
            <v>0</v>
          </cell>
          <cell r="M369">
            <v>114.105</v>
          </cell>
          <cell r="N369">
            <v>9.0674200000000003</v>
          </cell>
        </row>
        <row r="370">
          <cell r="B370">
            <v>19</v>
          </cell>
          <cell r="C370" t="str">
            <v>ТЕРНОПIЛЬСЬКА ОБЛАСТЬ</v>
          </cell>
          <cell r="D370">
            <v>382912</v>
          </cell>
          <cell r="E370" t="str">
            <v>ВIДКРИТЕ АКЦIОНЕРНЕ ТОВАРИСТВО "БРОВАР"</v>
          </cell>
          <cell r="F370">
            <v>4418.8794099999996</v>
          </cell>
          <cell r="G370">
            <v>4457.5979200000002</v>
          </cell>
          <cell r="H370">
            <v>4296.3853300000001</v>
          </cell>
          <cell r="I370">
            <v>4652.68282</v>
          </cell>
          <cell r="J370">
            <v>195.0849</v>
          </cell>
          <cell r="K370">
            <v>0</v>
          </cell>
          <cell r="L370">
            <v>0</v>
          </cell>
          <cell r="M370">
            <v>457.84476000000001</v>
          </cell>
          <cell r="N370">
            <v>356.29635000000002</v>
          </cell>
        </row>
        <row r="371">
          <cell r="B371">
            <v>19</v>
          </cell>
          <cell r="C371" t="str">
            <v>ТЕРНОПIЛЬСЬКА ОБЛАСТЬ</v>
          </cell>
          <cell r="D371">
            <v>31818410</v>
          </cell>
          <cell r="E371" t="str">
            <v>ТОВАРИСТВО З ОБМЕЖЕНОЮ ВIДПОВIДАЛЬНIСТЮ "ХОРОСТКIВ - ЦУКОР"</v>
          </cell>
          <cell r="F371">
            <v>1312.3838800000001</v>
          </cell>
          <cell r="G371">
            <v>1331.6019200000001</v>
          </cell>
          <cell r="H371">
            <v>4325.0601699999997</v>
          </cell>
          <cell r="I371">
            <v>4466.8894200000004</v>
          </cell>
          <cell r="J371">
            <v>3135.2874999999999</v>
          </cell>
          <cell r="K371">
            <v>0</v>
          </cell>
          <cell r="L371">
            <v>0</v>
          </cell>
          <cell r="M371">
            <v>25.78267</v>
          </cell>
          <cell r="N371">
            <v>24.342860000000002</v>
          </cell>
        </row>
        <row r="372">
          <cell r="B372">
            <v>19</v>
          </cell>
          <cell r="C372" t="str">
            <v>ТЕРНОПIЛЬСЬКА ОБЛАСТЬ</v>
          </cell>
          <cell r="D372">
            <v>31104342</v>
          </cell>
          <cell r="E372" t="str">
            <v>ТОВАРИСТВО З ОБМЕЖЕНОЮ ВIДПОВIДАЛЬНIСТЮ "КОЗОВА-ЦУКОР"</v>
          </cell>
          <cell r="F372">
            <v>799.56197999999995</v>
          </cell>
          <cell r="G372">
            <v>811.98238000000003</v>
          </cell>
          <cell r="H372">
            <v>3956.82348</v>
          </cell>
          <cell r="I372">
            <v>4063.3655100000001</v>
          </cell>
          <cell r="J372">
            <v>3251.3831300000002</v>
          </cell>
          <cell r="K372">
            <v>0</v>
          </cell>
          <cell r="L372">
            <v>0</v>
          </cell>
          <cell r="M372">
            <v>31.509080000000001</v>
          </cell>
          <cell r="N372">
            <v>22.183409999999999</v>
          </cell>
        </row>
        <row r="373">
          <cell r="B373">
            <v>19</v>
          </cell>
          <cell r="C373" t="str">
            <v>ТЕРНОПIЛЬСЬКА ОБЛАСТЬ</v>
          </cell>
          <cell r="D373">
            <v>1268940</v>
          </cell>
          <cell r="E373" t="str">
            <v>БУДIВЕЛЬНО-МОНТАЖНЕ УПРАВЛIННЯ "ПРОМБУД"</v>
          </cell>
          <cell r="F373">
            <v>1188.99938</v>
          </cell>
          <cell r="G373">
            <v>1200.1408699999999</v>
          </cell>
          <cell r="H373">
            <v>3549.1101699999999</v>
          </cell>
          <cell r="I373">
            <v>4044.4398700000002</v>
          </cell>
          <cell r="J373">
            <v>2844.299</v>
          </cell>
          <cell r="K373">
            <v>0</v>
          </cell>
          <cell r="L373">
            <v>0</v>
          </cell>
          <cell r="M373">
            <v>516.49648000000002</v>
          </cell>
          <cell r="N373">
            <v>495.28392000000002</v>
          </cell>
        </row>
        <row r="374">
          <cell r="B374">
            <v>19</v>
          </cell>
          <cell r="C374" t="str">
            <v>ТЕРНОПIЛЬСЬКА ОБЛАСТЬ</v>
          </cell>
          <cell r="D374">
            <v>31273491</v>
          </cell>
          <cell r="E374" t="str">
            <v>ТОВАРИСТВО З ОБМЕЖЕНОЮ ВIДПОВIДАЛЬНIСТЮ "ЗБАРАЖ-ЦУКОР"</v>
          </cell>
          <cell r="F374">
            <v>2270.1354999999999</v>
          </cell>
          <cell r="G374">
            <v>2306.8084399999998</v>
          </cell>
          <cell r="H374">
            <v>3748.56943</v>
          </cell>
          <cell r="I374">
            <v>3894.5109499999999</v>
          </cell>
          <cell r="J374">
            <v>1587.7025100000001</v>
          </cell>
          <cell r="K374">
            <v>0</v>
          </cell>
          <cell r="L374">
            <v>0</v>
          </cell>
          <cell r="M374">
            <v>36.839970000000001</v>
          </cell>
          <cell r="N374">
            <v>35.808979999999998</v>
          </cell>
        </row>
        <row r="375">
          <cell r="B375">
            <v>19</v>
          </cell>
          <cell r="C375" t="str">
            <v>ТЕРНОПIЛЬСЬКА ОБЛАСТЬ</v>
          </cell>
          <cell r="D375">
            <v>14034534</v>
          </cell>
          <cell r="E375" t="str">
            <v>ТЕРНОПIЛЬСЬКЕ КОМУНАЛЬНЕ ПIДПРИЄМСТВО ТЕПЛОВИХ МЕРЕЖ "ТЕРНОПIЛЬМIСЬКТЕПЛОКОМУНЕНЕРГО"</v>
          </cell>
          <cell r="F375">
            <v>3606.5620699999999</v>
          </cell>
          <cell r="G375">
            <v>3607.94209</v>
          </cell>
          <cell r="H375">
            <v>3380.30683</v>
          </cell>
          <cell r="I375">
            <v>3637.9746799999998</v>
          </cell>
          <cell r="J375">
            <v>30.032589999999999</v>
          </cell>
          <cell r="K375">
            <v>0</v>
          </cell>
          <cell r="L375">
            <v>0</v>
          </cell>
          <cell r="M375">
            <v>259.77868999999998</v>
          </cell>
          <cell r="N375">
            <v>251.88509999999999</v>
          </cell>
        </row>
        <row r="376">
          <cell r="B376">
            <v>19</v>
          </cell>
          <cell r="C376" t="str">
            <v>ТЕРНОПIЛЬСЬКА ОБЛАСТЬ</v>
          </cell>
          <cell r="D376">
            <v>293479</v>
          </cell>
          <cell r="E376" t="str">
            <v>ВIДКРИТЕ АКЦIОНЕРНЕ ТОВАРИСТВО "БЕРЕЖАНСЬКИЙ СКЛОЗАВОД"</v>
          </cell>
          <cell r="F376">
            <v>2870.9996000000001</v>
          </cell>
          <cell r="G376">
            <v>2923.6782600000001</v>
          </cell>
          <cell r="H376">
            <v>3272.0554999999999</v>
          </cell>
          <cell r="I376">
            <v>3473.89804</v>
          </cell>
          <cell r="J376">
            <v>550.21978000000001</v>
          </cell>
          <cell r="K376">
            <v>0</v>
          </cell>
          <cell r="L376">
            <v>0</v>
          </cell>
          <cell r="M376">
            <v>261.04743000000002</v>
          </cell>
          <cell r="N376">
            <v>201.84253000000001</v>
          </cell>
        </row>
        <row r="377">
          <cell r="B377">
            <v>19</v>
          </cell>
          <cell r="C377" t="str">
            <v>ТЕРНОПIЛЬСЬКА ОБЛАСТЬ</v>
          </cell>
          <cell r="D377">
            <v>375094</v>
          </cell>
          <cell r="E377" t="str">
            <v>ДЕРЖАВНЕ ПIДПРИЄМСТВО "НОВОСIЛКIВСЬКИЙ СПИРТОВИЙ ЗАВОД"</v>
          </cell>
          <cell r="F377">
            <v>3760.7409299999999</v>
          </cell>
          <cell r="G377">
            <v>3937.1832599999998</v>
          </cell>
          <cell r="H377">
            <v>2906.6082999999999</v>
          </cell>
          <cell r="I377">
            <v>3047.6538999999998</v>
          </cell>
          <cell r="J377">
            <v>-889.52936</v>
          </cell>
          <cell r="K377">
            <v>0</v>
          </cell>
          <cell r="L377">
            <v>0</v>
          </cell>
          <cell r="M377">
            <v>54.846760000000003</v>
          </cell>
          <cell r="N377">
            <v>-109.02445</v>
          </cell>
        </row>
        <row r="378">
          <cell r="B378">
            <v>19</v>
          </cell>
          <cell r="C378" t="str">
            <v>ТЕРНОПIЛЬСЬКА ОБЛАСТЬ</v>
          </cell>
          <cell r="D378">
            <v>21155959</v>
          </cell>
          <cell r="E378" t="str">
            <v>ВIДКРИТЕ АКЦIОНЕРНЕ ТОВАРИСТВО ПО ГАЗОПОСТАЧАННЮ ТА ГАЗИФIКАЦIЇ "ТЕРНОПIЛЬМIСЬКГАЗ"</v>
          </cell>
          <cell r="F378">
            <v>1781.0608</v>
          </cell>
          <cell r="G378">
            <v>2014.28748</v>
          </cell>
          <cell r="H378">
            <v>2964.4520600000001</v>
          </cell>
          <cell r="I378">
            <v>2988.9566399999999</v>
          </cell>
          <cell r="J378">
            <v>974.66916000000003</v>
          </cell>
          <cell r="K378">
            <v>0</v>
          </cell>
          <cell r="L378">
            <v>0</v>
          </cell>
          <cell r="M378">
            <v>273.01186999999999</v>
          </cell>
          <cell r="N378">
            <v>17.58381</v>
          </cell>
        </row>
        <row r="379">
          <cell r="B379">
            <v>19</v>
          </cell>
          <cell r="C379" t="str">
            <v>ТЕРНОПIЛЬСЬКА ОБЛАСТЬ</v>
          </cell>
          <cell r="D379">
            <v>3353845</v>
          </cell>
          <cell r="E379" t="str">
            <v>КОМУНАЛЬНЕ ПIДПРИЄМСТВО "ТЕРНОПIЛЬВОДОКАНАЛ"</v>
          </cell>
          <cell r="F379">
            <v>2591.9004500000001</v>
          </cell>
          <cell r="G379">
            <v>2559.0469499999999</v>
          </cell>
          <cell r="H379">
            <v>2889.8908900000001</v>
          </cell>
          <cell r="I379">
            <v>2985.1726600000002</v>
          </cell>
          <cell r="J379">
            <v>426.12571000000003</v>
          </cell>
          <cell r="K379">
            <v>0</v>
          </cell>
          <cell r="L379">
            <v>-20.657769999999999</v>
          </cell>
          <cell r="M379">
            <v>87.704499999999996</v>
          </cell>
          <cell r="N379">
            <v>74.623559999999998</v>
          </cell>
        </row>
        <row r="380">
          <cell r="B380">
            <v>19</v>
          </cell>
          <cell r="C380" t="str">
            <v>ТЕРНОПIЛЬСЬКА ОБЛАСТЬ</v>
          </cell>
          <cell r="D380">
            <v>375042</v>
          </cell>
          <cell r="E380" t="str">
            <v>ДЕРЖАВНЕ ПIДПРИЄМСТВО КОЗЛIВСЬКИЙ СПИРТОВИЙ ЗАВОД</v>
          </cell>
          <cell r="F380">
            <v>3090.6967399999999</v>
          </cell>
          <cell r="G380">
            <v>3113.2604999999999</v>
          </cell>
          <cell r="H380">
            <v>2788.2368499999998</v>
          </cell>
          <cell r="I380">
            <v>2908.98603</v>
          </cell>
          <cell r="J380">
            <v>-204.27447000000001</v>
          </cell>
          <cell r="K380">
            <v>37.33999</v>
          </cell>
          <cell r="L380">
            <v>33.792940000000002</v>
          </cell>
          <cell r="M380">
            <v>27.470220000000001</v>
          </cell>
          <cell r="N380">
            <v>-139.26022</v>
          </cell>
        </row>
        <row r="381">
          <cell r="B381">
            <v>19</v>
          </cell>
          <cell r="C381" t="str">
            <v>ТЕРНОПIЛЬСЬКА ОБЛАСТЬ</v>
          </cell>
          <cell r="D381">
            <v>30344990</v>
          </cell>
          <cell r="E381" t="str">
            <v>ПП "ФАБРИКА МЕБЛIВ "НОВА"</v>
          </cell>
          <cell r="F381">
            <v>2112.5695700000001</v>
          </cell>
          <cell r="G381">
            <v>2173.48659</v>
          </cell>
          <cell r="H381">
            <v>2773.43174</v>
          </cell>
          <cell r="I381">
            <v>2901.06324</v>
          </cell>
          <cell r="J381">
            <v>727.57664999999997</v>
          </cell>
          <cell r="K381">
            <v>0</v>
          </cell>
          <cell r="L381">
            <v>0</v>
          </cell>
          <cell r="M381">
            <v>214.44746000000001</v>
          </cell>
          <cell r="N381">
            <v>127.59223</v>
          </cell>
        </row>
        <row r="382">
          <cell r="B382">
            <v>20</v>
          </cell>
          <cell r="C382" t="str">
            <v>ХАРКIВСЬКА ОБЛАСТЬ</v>
          </cell>
          <cell r="D382">
            <v>383231</v>
          </cell>
          <cell r="E382" t="str">
            <v>ЗАКРИТЕ АКЦIОНЕРНЕ ТОВАРИСТВО "ФIЛIП МОРРIС УКРАЇНА"</v>
          </cell>
          <cell r="F382">
            <v>1004091.36</v>
          </cell>
          <cell r="G382">
            <v>1006370.14</v>
          </cell>
          <cell r="H382">
            <v>1296948.27</v>
          </cell>
          <cell r="I382">
            <v>1368961.79</v>
          </cell>
          <cell r="J382">
            <v>362591.65100000001</v>
          </cell>
          <cell r="K382">
            <v>0</v>
          </cell>
          <cell r="L382">
            <v>0</v>
          </cell>
          <cell r="M382">
            <v>69566.5481</v>
          </cell>
          <cell r="N382">
            <v>69513.907800000001</v>
          </cell>
        </row>
        <row r="383">
          <cell r="B383">
            <v>20</v>
          </cell>
          <cell r="C383" t="str">
            <v>ХАРКIВСЬКА ОБЛАСТЬ</v>
          </cell>
          <cell r="D383">
            <v>1072609</v>
          </cell>
          <cell r="E383" t="str">
            <v>ПIВДЕННА ЗАЛIЗНИЦЯ</v>
          </cell>
          <cell r="F383">
            <v>414537.32</v>
          </cell>
          <cell r="G383">
            <v>414536.48300000001</v>
          </cell>
          <cell r="H383">
            <v>419324.45</v>
          </cell>
          <cell r="I383">
            <v>433856.47100000002</v>
          </cell>
          <cell r="J383">
            <v>19319.987799999999</v>
          </cell>
          <cell r="K383">
            <v>0</v>
          </cell>
          <cell r="L383">
            <v>0</v>
          </cell>
          <cell r="M383">
            <v>14423.7875</v>
          </cell>
          <cell r="N383">
            <v>14423.330400000001</v>
          </cell>
        </row>
        <row r="384">
          <cell r="B384">
            <v>20</v>
          </cell>
          <cell r="C384" t="str">
            <v>ХАРКIВСЬКА ОБЛАСТЬ</v>
          </cell>
          <cell r="D384">
            <v>25751368</v>
          </cell>
          <cell r="E384" t="str">
            <v>ШЕБЕЛИНСЬКЕ ВIДДIЛЕННЯ З ПЕРЕРОБКИ ГАЗОВОГО КОНДЕНСАТУ I НАФТИ</v>
          </cell>
          <cell r="F384">
            <v>230817.821</v>
          </cell>
          <cell r="G384">
            <v>228824.43799999999</v>
          </cell>
          <cell r="H384">
            <v>237314.33300000001</v>
          </cell>
          <cell r="I384">
            <v>257168.10399999999</v>
          </cell>
          <cell r="J384">
            <v>28343.666300000001</v>
          </cell>
          <cell r="K384">
            <v>0</v>
          </cell>
          <cell r="L384">
            <v>0</v>
          </cell>
          <cell r="M384">
            <v>17959.071499999998</v>
          </cell>
          <cell r="N384">
            <v>17958.854599999999</v>
          </cell>
        </row>
        <row r="385">
          <cell r="B385">
            <v>20</v>
          </cell>
          <cell r="C385" t="str">
            <v>ХАРКIВСЬКА ОБЛАСТЬ</v>
          </cell>
          <cell r="D385">
            <v>153146</v>
          </cell>
          <cell r="E385" t="str">
            <v>ФIЛIЯ ДОЧIРНЬОЇ КОМПАНIЇ "УКРГАЗВИДОБУВАННЯ" НАЦIОНАЛЬНОЇ АКЦIОНЕРНОЇ КОМПАНIЇ "НАФТОГАЗ УКРАЇНИ" ГАЗОПРОМИСЛОВЕ УПРАВЛIННЯ "ШЕБЕЛИНКАГАЗВИДОБУВАННЯ"</v>
          </cell>
          <cell r="F385">
            <v>234468.02100000001</v>
          </cell>
          <cell r="G385">
            <v>243632.79300000001</v>
          </cell>
          <cell r="H385">
            <v>178220.85800000001</v>
          </cell>
          <cell r="I385">
            <v>167639.10399999999</v>
          </cell>
          <cell r="J385">
            <v>-75993.688999999998</v>
          </cell>
          <cell r="K385">
            <v>161364.75</v>
          </cell>
          <cell r="L385">
            <v>13727.9035</v>
          </cell>
          <cell r="M385">
            <v>262.72228999999999</v>
          </cell>
          <cell r="N385">
            <v>179.15045000000001</v>
          </cell>
        </row>
        <row r="386">
          <cell r="B386">
            <v>20</v>
          </cell>
          <cell r="C386" t="str">
            <v>ХАРКIВСЬКА ОБЛАСТЬ</v>
          </cell>
          <cell r="D386">
            <v>31798944</v>
          </cell>
          <cell r="E386" t="str">
            <v>ТОВАРИСТВО З ОБМЕЖЕНОЮ ВIДПОВIДАЛЬНIСТЮ"ХЛВЗ"</v>
          </cell>
          <cell r="F386">
            <v>53068.734799999998</v>
          </cell>
          <cell r="G386">
            <v>76087.728400000007</v>
          </cell>
          <cell r="H386">
            <v>145546.31299999999</v>
          </cell>
          <cell r="I386">
            <v>145592.61199999999</v>
          </cell>
          <cell r="J386">
            <v>69504.883900000001</v>
          </cell>
          <cell r="K386">
            <v>0</v>
          </cell>
          <cell r="L386">
            <v>0</v>
          </cell>
          <cell r="M386">
            <v>23703.824100000002</v>
          </cell>
          <cell r="N386">
            <v>-453.70053999999999</v>
          </cell>
        </row>
        <row r="387">
          <cell r="B387">
            <v>20</v>
          </cell>
          <cell r="C387" t="str">
            <v>ХАРКIВСЬКА ОБЛАСТЬ</v>
          </cell>
          <cell r="D387">
            <v>25881266</v>
          </cell>
          <cell r="E387" t="str">
            <v>ХАРКIВСЬКЕ ВIДДIЛЕННЯ ВIДКРИТОГО АКЦIОНЕРНОГО ТОВАРИСТВА "САН IНТЕРБРЮ УКРАЇНА"</v>
          </cell>
          <cell r="F387">
            <v>3884</v>
          </cell>
          <cell r="G387">
            <v>4058</v>
          </cell>
          <cell r="H387">
            <v>88937.241699999999</v>
          </cell>
          <cell r="I387">
            <v>91371.314100000003</v>
          </cell>
          <cell r="J387">
            <v>87313.314100000003</v>
          </cell>
          <cell r="K387">
            <v>0</v>
          </cell>
          <cell r="L387">
            <v>0</v>
          </cell>
          <cell r="M387">
            <v>4761.1998199999998</v>
          </cell>
          <cell r="N387">
            <v>4587.1790000000001</v>
          </cell>
        </row>
        <row r="388">
          <cell r="B388">
            <v>20</v>
          </cell>
          <cell r="C388" t="str">
            <v>ХАРКIВСЬКА ОБЛАСТЬ</v>
          </cell>
          <cell r="D388">
            <v>5471230</v>
          </cell>
          <cell r="E388" t="str">
            <v>ВIДКРИТЕ АКЦIОНЕРНЕ ТОВАРИСТВО "ХАРКIВСЬКА ТЕЦ-5"</v>
          </cell>
          <cell r="F388">
            <v>78131.927200000006</v>
          </cell>
          <cell r="G388">
            <v>73728.129199999996</v>
          </cell>
          <cell r="H388">
            <v>64916.207000000002</v>
          </cell>
          <cell r="I388">
            <v>72312.287599999996</v>
          </cell>
          <cell r="J388">
            <v>-1415.8416</v>
          </cell>
          <cell r="K388">
            <v>0</v>
          </cell>
          <cell r="L388">
            <v>-17.348330000000001</v>
          </cell>
          <cell r="M388">
            <v>8686.8751100000009</v>
          </cell>
          <cell r="N388">
            <v>7400.7988500000001</v>
          </cell>
        </row>
        <row r="389">
          <cell r="B389">
            <v>20</v>
          </cell>
          <cell r="C389" t="str">
            <v>ХАРКIВСЬКА ОБЛАСТЬ</v>
          </cell>
          <cell r="D389">
            <v>131954</v>
          </cell>
          <cell r="E389" t="str">
            <v>АКЦIОНЕРНА КОМПАНIЯ "ХАРКIВОБЛЕНЕРГО"</v>
          </cell>
          <cell r="F389">
            <v>28302.047600000002</v>
          </cell>
          <cell r="G389">
            <v>27190.957600000002</v>
          </cell>
          <cell r="H389">
            <v>50264.669800000003</v>
          </cell>
          <cell r="I389">
            <v>50794.9928</v>
          </cell>
          <cell r="J389">
            <v>23604.035199999998</v>
          </cell>
          <cell r="K389">
            <v>409.78940999999998</v>
          </cell>
          <cell r="L389">
            <v>409.78940999999998</v>
          </cell>
          <cell r="M389">
            <v>943.84069</v>
          </cell>
          <cell r="N389">
            <v>940.11237000000006</v>
          </cell>
        </row>
        <row r="390">
          <cell r="B390">
            <v>20</v>
          </cell>
          <cell r="C390" t="str">
            <v>ХАРКIВСЬКА ОБЛАСТЬ</v>
          </cell>
          <cell r="D390">
            <v>9807750</v>
          </cell>
          <cell r="E390" t="str">
            <v>АКЦIОНЕРНИЙ КОМЕРЦIЙНИЙ IННОВАЦIЙНИЙ БАНК "УКРСИББАНК"</v>
          </cell>
          <cell r="F390">
            <v>12683.662</v>
          </cell>
          <cell r="G390">
            <v>12068.3469</v>
          </cell>
          <cell r="H390">
            <v>41527.910100000001</v>
          </cell>
          <cell r="I390">
            <v>46384.308700000001</v>
          </cell>
          <cell r="J390">
            <v>34315.961799999997</v>
          </cell>
          <cell r="K390">
            <v>0</v>
          </cell>
          <cell r="L390">
            <v>0</v>
          </cell>
          <cell r="M390">
            <v>5565.6551499999996</v>
          </cell>
          <cell r="N390">
            <v>4845.7415799999999</v>
          </cell>
        </row>
        <row r="391">
          <cell r="B391">
            <v>20</v>
          </cell>
          <cell r="C391" t="str">
            <v>ХАРКIВСЬКА ОБЛАСТЬ</v>
          </cell>
          <cell r="D391">
            <v>25617463</v>
          </cell>
          <cell r="E391" t="str">
            <v>ГАЗОПРОМИСЛОВЕ УПРАВЛIННЯ "ХАРКIВГАЗВИДОБУВАННЯ" ДОЧIРНЬОЇ КОМПАНIЇ "УКРГАЗВИДОБУВАННЯ" НАЦIОНАЛЬНОЇ АКЦIОНЕРНОЇ КОМПАНIЇ "НАФТОГАЗ УКРАЇНИ"</v>
          </cell>
          <cell r="F391">
            <v>49023.897400000002</v>
          </cell>
          <cell r="G391">
            <v>47540.8217</v>
          </cell>
          <cell r="H391">
            <v>27303.439900000001</v>
          </cell>
          <cell r="I391">
            <v>42985.558799999999</v>
          </cell>
          <cell r="J391">
            <v>-4555.2628999999997</v>
          </cell>
          <cell r="K391">
            <v>31049.101600000002</v>
          </cell>
          <cell r="L391">
            <v>-16434.949000000001</v>
          </cell>
          <cell r="M391">
            <v>161.91368</v>
          </cell>
          <cell r="N391">
            <v>68.134500000000003</v>
          </cell>
        </row>
        <row r="392">
          <cell r="B392">
            <v>20</v>
          </cell>
          <cell r="C392" t="str">
            <v>ХАРКIВСЬКА ОБЛАСТЬ</v>
          </cell>
          <cell r="D392">
            <v>24486154</v>
          </cell>
          <cell r="E392" t="str">
            <v>ЗАКРИТЕ АКЦIОНЕРНЕ ТОВАРИСТВО ЗАКРИТЕ АКЦIОНЕРНЕ ТОВАРИСТВО "ЛЮБОТИНСЬКИЙ ЗАВОД "ПРОДТОВАРИ"</v>
          </cell>
          <cell r="F392">
            <v>47823.4064</v>
          </cell>
          <cell r="G392">
            <v>48952.474399999999</v>
          </cell>
          <cell r="H392">
            <v>34122.070699999997</v>
          </cell>
          <cell r="I392">
            <v>42209.769099999998</v>
          </cell>
          <cell r="J392">
            <v>-6742.7052999999996</v>
          </cell>
          <cell r="K392">
            <v>0</v>
          </cell>
          <cell r="L392">
            <v>0</v>
          </cell>
          <cell r="M392">
            <v>13442.4535</v>
          </cell>
          <cell r="N392">
            <v>7586.9183599999997</v>
          </cell>
        </row>
        <row r="393">
          <cell r="B393">
            <v>20</v>
          </cell>
          <cell r="C393" t="str">
            <v>ХАРКIВСЬКА ОБЛАСТЬ</v>
          </cell>
          <cell r="D393">
            <v>25182114</v>
          </cell>
          <cell r="E393" t="str">
            <v>ФIЛIЯ ЗАКРИТОГО АКЦIОНЕРНОГО ТОВАРИСТВА "КИЇВСТАР ДЖ.ЕС.ЕМ." У МIСТI ХАРКОВI</v>
          </cell>
          <cell r="F393">
            <v>19229.306100000002</v>
          </cell>
          <cell r="G393">
            <v>19229.265899999999</v>
          </cell>
          <cell r="H393">
            <v>39723.358</v>
          </cell>
          <cell r="I393">
            <v>39723.367400000003</v>
          </cell>
          <cell r="J393">
            <v>20494.101500000001</v>
          </cell>
          <cell r="K393">
            <v>0</v>
          </cell>
          <cell r="L393">
            <v>0</v>
          </cell>
          <cell r="M393">
            <v>23.974080000000001</v>
          </cell>
          <cell r="N393">
            <v>9.4000000000000004E-3</v>
          </cell>
        </row>
        <row r="394">
          <cell r="B394">
            <v>20</v>
          </cell>
          <cell r="C394" t="str">
            <v>ХАРКIВСЬКА ОБЛАСТЬ</v>
          </cell>
          <cell r="D394">
            <v>5471247</v>
          </cell>
          <cell r="E394" t="str">
            <v>ЗМIЇВСЬКА ТЕПЛОВА ЕЛЕКТРИЧНА СТАНЦIЯ ВIДКРИТОГО АКЦIОНЕРНОГО ТОВАРИСТВА "ДЕРЖАВНА ЕНЕРГОГЕНЕРОУЮЧА КОМПАНIЯ "ЦЕНТРЕНЕРГО"</v>
          </cell>
          <cell r="F394">
            <v>20455.483400000001</v>
          </cell>
          <cell r="G394">
            <v>17440.053599999999</v>
          </cell>
          <cell r="H394">
            <v>32450.448799999998</v>
          </cell>
          <cell r="I394">
            <v>38459.513099999996</v>
          </cell>
          <cell r="J394">
            <v>21019.4594</v>
          </cell>
          <cell r="K394">
            <v>0</v>
          </cell>
          <cell r="L394">
            <v>-3176.2354</v>
          </cell>
          <cell r="M394">
            <v>2864.3596499999999</v>
          </cell>
          <cell r="N394">
            <v>2848.6310699999999</v>
          </cell>
        </row>
        <row r="395">
          <cell r="B395">
            <v>20</v>
          </cell>
          <cell r="C395" t="str">
            <v>ХАРКIВСЬКА ОБЛАСТЬ</v>
          </cell>
          <cell r="D395">
            <v>293060</v>
          </cell>
          <cell r="E395" t="str">
            <v>ВIДКРИТЕ АКЦIОНЕРНЕ ТОВАРИСТВО "БАЛЦЕМ"</v>
          </cell>
          <cell r="F395">
            <v>22600.9781</v>
          </cell>
          <cell r="G395">
            <v>23543.176800000001</v>
          </cell>
          <cell r="H395">
            <v>36469.405100000004</v>
          </cell>
          <cell r="I395">
            <v>34873.102099999996</v>
          </cell>
          <cell r="J395">
            <v>11329.925300000001</v>
          </cell>
          <cell r="K395">
            <v>0</v>
          </cell>
          <cell r="L395">
            <v>0</v>
          </cell>
          <cell r="M395">
            <v>560.57390999999996</v>
          </cell>
          <cell r="N395">
            <v>-1596.6814999999999</v>
          </cell>
        </row>
        <row r="396">
          <cell r="B396">
            <v>20</v>
          </cell>
          <cell r="C396" t="str">
            <v>ХАРКIВСЬКА ОБЛАСТЬ</v>
          </cell>
          <cell r="D396">
            <v>24489052</v>
          </cell>
          <cell r="E396" t="str">
            <v>ПIВНIЧНЕ ТЕРИТОРIАЛЬНЕ УПРАВЛIННЯ - ВIДОКРЕМЛЕНИЙ ПIДРОЗДIЛ ЗАКРИТОГО АКЦIОНЕРНОГО ТОВАРИСТВА "УКРАЇНСЬКИЙ МОБIЛЬНИЙ ЗВ'ЯЗОК"</v>
          </cell>
          <cell r="F396">
            <v>19441.974999999999</v>
          </cell>
          <cell r="G396">
            <v>19441.974999999999</v>
          </cell>
          <cell r="H396">
            <v>27947.061000000002</v>
          </cell>
          <cell r="I396">
            <v>27947.061000000002</v>
          </cell>
          <cell r="J396">
            <v>8505.0859999999993</v>
          </cell>
          <cell r="K396">
            <v>0</v>
          </cell>
          <cell r="L396">
            <v>0</v>
          </cell>
          <cell r="M396">
            <v>0.41929</v>
          </cell>
          <cell r="N396">
            <v>0</v>
          </cell>
        </row>
        <row r="397">
          <cell r="B397">
            <v>20</v>
          </cell>
          <cell r="C397" t="str">
            <v>ХАРКIВСЬКА ОБЛАСТЬ</v>
          </cell>
          <cell r="D397">
            <v>5762269</v>
          </cell>
          <cell r="E397" t="str">
            <v>ВIДКРИТЕ АКЦIОНЕРНЕ ТОВАРИСТВО "ТУРБОАТОМ"</v>
          </cell>
          <cell r="F397">
            <v>10497.4133</v>
          </cell>
          <cell r="G397">
            <v>13179.155199999999</v>
          </cell>
          <cell r="H397">
            <v>29305.3403</v>
          </cell>
          <cell r="I397">
            <v>27152.996999999999</v>
          </cell>
          <cell r="J397">
            <v>13973.8418</v>
          </cell>
          <cell r="K397">
            <v>0</v>
          </cell>
          <cell r="L397">
            <v>0</v>
          </cell>
          <cell r="M397">
            <v>2436.5290500000001</v>
          </cell>
          <cell r="N397">
            <v>-2196.672</v>
          </cell>
        </row>
        <row r="398">
          <cell r="B398">
            <v>20</v>
          </cell>
          <cell r="C398" t="str">
            <v>ХАРКIВСЬКА ОБЛАСТЬ</v>
          </cell>
          <cell r="D398">
            <v>31557119</v>
          </cell>
          <cell r="E398" t="str">
            <v>КОМУНАЛЬНЕ ПIДПРИЄМСТВО "ХАРКIВСЬКI ТЕПЛОВI МЕРЕЖI"</v>
          </cell>
          <cell r="F398">
            <v>21174.293699999998</v>
          </cell>
          <cell r="G398">
            <v>20839.795600000001</v>
          </cell>
          <cell r="H398">
            <v>22667.7343</v>
          </cell>
          <cell r="I398">
            <v>22814.1525</v>
          </cell>
          <cell r="J398">
            <v>1974.35688</v>
          </cell>
          <cell r="K398">
            <v>0</v>
          </cell>
          <cell r="L398">
            <v>0</v>
          </cell>
          <cell r="M398">
            <v>213.01517000000001</v>
          </cell>
          <cell r="N398">
            <v>146.41811000000001</v>
          </cell>
        </row>
        <row r="399">
          <cell r="B399">
            <v>20</v>
          </cell>
          <cell r="C399" t="str">
            <v>ХАРКIВСЬКА ОБЛАСТЬ</v>
          </cell>
          <cell r="D399">
            <v>165712</v>
          </cell>
          <cell r="E399" t="str">
            <v>ВIДКРИТЕ АКЦIОНЕРНЕ ТОВАРИСТВО "ХАРКIВСЬКИЙ МАШИНОБУДIВНИЙ ЗАВОД "СВIТЛО ШАХТАРЯ"</v>
          </cell>
          <cell r="F399">
            <v>31568.373200000002</v>
          </cell>
          <cell r="G399">
            <v>31678.270199999999</v>
          </cell>
          <cell r="H399">
            <v>21834.415700000001</v>
          </cell>
          <cell r="I399">
            <v>22626.204900000001</v>
          </cell>
          <cell r="J399">
            <v>-9052.0653000000002</v>
          </cell>
          <cell r="K399">
            <v>0</v>
          </cell>
          <cell r="L399">
            <v>0</v>
          </cell>
          <cell r="M399">
            <v>1017.3103</v>
          </cell>
          <cell r="N399">
            <v>791.78734999999995</v>
          </cell>
        </row>
        <row r="400">
          <cell r="B400">
            <v>20</v>
          </cell>
          <cell r="C400" t="str">
            <v>ХАРКIВСЬКА ОБЛАСТЬ</v>
          </cell>
          <cell r="D400">
            <v>3359500</v>
          </cell>
          <cell r="E400" t="str">
            <v>ВIДКРИТЕ АКЦIОНЕРНЕ ТОВАРИСТВО "ХАРКIВГАЗ"</v>
          </cell>
          <cell r="F400">
            <v>17139.559499999999</v>
          </cell>
          <cell r="G400">
            <v>16973.0255</v>
          </cell>
          <cell r="H400">
            <v>19343.3115</v>
          </cell>
          <cell r="I400">
            <v>21576.0046</v>
          </cell>
          <cell r="J400">
            <v>4602.9791400000004</v>
          </cell>
          <cell r="K400">
            <v>0</v>
          </cell>
          <cell r="L400">
            <v>0</v>
          </cell>
          <cell r="M400">
            <v>2229.9612299999999</v>
          </cell>
          <cell r="N400">
            <v>2220.67668</v>
          </cell>
        </row>
        <row r="401">
          <cell r="B401">
            <v>20</v>
          </cell>
          <cell r="C401" t="str">
            <v>ХАРКIВСЬКА ОБЛАСТЬ</v>
          </cell>
          <cell r="D401">
            <v>447451</v>
          </cell>
          <cell r="E401" t="str">
            <v>АКЦIОНЕРНЕ ТОВАРИСТВО ВIДКРИТОГО ТИПУ "ХАРКIВСЬКИЙ МОЛОЧНИЙ КОМБIНАТ"</v>
          </cell>
          <cell r="F401">
            <v>10283.7652</v>
          </cell>
          <cell r="G401">
            <v>10251.443499999999</v>
          </cell>
          <cell r="H401">
            <v>20584.9447</v>
          </cell>
          <cell r="I401">
            <v>21494.7225</v>
          </cell>
          <cell r="J401">
            <v>11243.279</v>
          </cell>
          <cell r="K401">
            <v>0</v>
          </cell>
          <cell r="L401">
            <v>0</v>
          </cell>
          <cell r="M401">
            <v>1155.42552</v>
          </cell>
          <cell r="N401">
            <v>909.77778000000001</v>
          </cell>
        </row>
        <row r="402">
          <cell r="B402">
            <v>21</v>
          </cell>
          <cell r="C402" t="str">
            <v>ХЕРСОНСЬКА ОБЛАСТЬ</v>
          </cell>
          <cell r="D402">
            <v>413475</v>
          </cell>
          <cell r="E402" t="str">
            <v>ВIДКРИТЕ АКЦIОНЕРНЕ ТОВАРИСТВО "АГРОПРОМИСЛОВА ФIРМА ТАВРIЯ"</v>
          </cell>
          <cell r="F402">
            <v>22501.263900000002</v>
          </cell>
          <cell r="G402">
            <v>20149.000700000001</v>
          </cell>
          <cell r="H402">
            <v>20187.718400000002</v>
          </cell>
          <cell r="I402">
            <v>21299.992300000002</v>
          </cell>
          <cell r="J402">
            <v>1150.9916599999999</v>
          </cell>
          <cell r="K402">
            <v>0</v>
          </cell>
          <cell r="L402">
            <v>0</v>
          </cell>
          <cell r="M402">
            <v>2553.4976700000002</v>
          </cell>
          <cell r="N402">
            <v>-199.65380999999999</v>
          </cell>
        </row>
        <row r="403">
          <cell r="B403">
            <v>21</v>
          </cell>
          <cell r="C403" t="str">
            <v>ХЕРСОНСЬКА ОБЛАСТЬ</v>
          </cell>
          <cell r="D403">
            <v>130978</v>
          </cell>
          <cell r="E403" t="str">
            <v>ФIЛIЯ "КАХОВСЬКА ГЕС IМЕНI П.С.НЕПОРОЖНЬОГО" ВIДКРИТОГО АКЦIОНЕРНОГО ТОВАРИСТВА "УКРГIДРОЕНЕРГО"</v>
          </cell>
          <cell r="F403">
            <v>11499.5072</v>
          </cell>
          <cell r="G403">
            <v>11982.293600000001</v>
          </cell>
          <cell r="H403">
            <v>15221.2639</v>
          </cell>
          <cell r="I403">
            <v>14545.4475</v>
          </cell>
          <cell r="J403">
            <v>2563.1538999999998</v>
          </cell>
          <cell r="K403">
            <v>0</v>
          </cell>
          <cell r="L403">
            <v>0</v>
          </cell>
          <cell r="M403">
            <v>102.85571</v>
          </cell>
          <cell r="N403">
            <v>-675.81641000000002</v>
          </cell>
        </row>
        <row r="404">
          <cell r="B404">
            <v>21</v>
          </cell>
          <cell r="C404" t="str">
            <v>ХЕРСОНСЬКА ОБЛАСТЬ</v>
          </cell>
          <cell r="D404">
            <v>5396638</v>
          </cell>
          <cell r="E404" t="str">
            <v>ВIДКРИТЕ АКЦIОНЕРНЕ ТОВАРИСТВО "ЕНЕРГОПОСТАЧАЛЬНА КОМПАНIЯ "ХЕРСОНОБЛЕНЕРГО"</v>
          </cell>
          <cell r="F404">
            <v>13356.318300000001</v>
          </cell>
          <cell r="G404">
            <v>13521.2983</v>
          </cell>
          <cell r="H404">
            <v>12613.658799999999</v>
          </cell>
          <cell r="I404">
            <v>12833.302</v>
          </cell>
          <cell r="J404">
            <v>-687.99638000000004</v>
          </cell>
          <cell r="K404">
            <v>0</v>
          </cell>
          <cell r="L404">
            <v>0</v>
          </cell>
          <cell r="M404">
            <v>262.64317999999997</v>
          </cell>
          <cell r="N404">
            <v>134.76418000000001</v>
          </cell>
        </row>
        <row r="405">
          <cell r="B405">
            <v>21</v>
          </cell>
          <cell r="C405" t="str">
            <v>ХЕРСОНСЬКА ОБЛАСТЬ</v>
          </cell>
          <cell r="D405">
            <v>24106105</v>
          </cell>
          <cell r="E405" t="str">
            <v>ЗАКРИТЕ АКЦIОНЕРНЕ ТОВАРИСТВО "ЧУМАК"</v>
          </cell>
          <cell r="F405">
            <v>-4055.7015000000001</v>
          </cell>
          <cell r="G405">
            <v>1216.4386300000001</v>
          </cell>
          <cell r="H405">
            <v>1848.5020099999999</v>
          </cell>
          <cell r="I405">
            <v>5600.5032499999998</v>
          </cell>
          <cell r="J405">
            <v>4384.0646200000001</v>
          </cell>
          <cell r="K405">
            <v>0</v>
          </cell>
          <cell r="L405">
            <v>0</v>
          </cell>
          <cell r="M405">
            <v>10182.3151</v>
          </cell>
          <cell r="N405">
            <v>3739.5144399999999</v>
          </cell>
        </row>
        <row r="406">
          <cell r="B406">
            <v>21</v>
          </cell>
          <cell r="C406" t="str">
            <v>ХЕРСОНСЬКА ОБЛАСТЬ</v>
          </cell>
          <cell r="D406">
            <v>3355726</v>
          </cell>
          <cell r="E406" t="str">
            <v>МIСЬКЕ КОМУНАЛЬНЕ ПIДПРИЄМСТВО "ВИРОБНИЧЕ УПРАВЛIННЯ ВОДОПРОВIДНО- КАНАЛIЗАЦIЙНОГО ГОСПОДАРСТВА МIСТА ХЕРСОНА"</v>
          </cell>
          <cell r="F406">
            <v>3234.1822900000002</v>
          </cell>
          <cell r="G406">
            <v>4119.4029899999996</v>
          </cell>
          <cell r="H406">
            <v>5095.6124200000004</v>
          </cell>
          <cell r="I406">
            <v>5574.7358700000004</v>
          </cell>
          <cell r="J406">
            <v>1455.3328799999999</v>
          </cell>
          <cell r="K406">
            <v>0</v>
          </cell>
          <cell r="L406">
            <v>0</v>
          </cell>
          <cell r="M406">
            <v>621.87572</v>
          </cell>
          <cell r="N406">
            <v>468.99135999999999</v>
          </cell>
        </row>
        <row r="407">
          <cell r="B407">
            <v>21</v>
          </cell>
          <cell r="C407" t="str">
            <v>ХЕРСОНСЬКА ОБЛАСТЬ</v>
          </cell>
          <cell r="D407">
            <v>3355353</v>
          </cell>
          <cell r="E407" t="str">
            <v>ВIДКРИТЕ АКЦIОНЕРНЕ ТОВАРИСТВО ПО ГАЗОПОСТАЧАННЮ ТА ГАЗИФIКАЦIЇ "ХЕРСОНГАЗ"</v>
          </cell>
          <cell r="F407">
            <v>2615.52169</v>
          </cell>
          <cell r="G407">
            <v>2647.7628599999998</v>
          </cell>
          <cell r="H407">
            <v>4824.4424099999997</v>
          </cell>
          <cell r="I407">
            <v>5419.0271199999997</v>
          </cell>
          <cell r="J407">
            <v>2771.2642599999999</v>
          </cell>
          <cell r="K407">
            <v>0</v>
          </cell>
          <cell r="L407">
            <v>0</v>
          </cell>
          <cell r="M407">
            <v>646.14923999999996</v>
          </cell>
          <cell r="N407">
            <v>594.57362000000001</v>
          </cell>
        </row>
        <row r="408">
          <cell r="B408">
            <v>21</v>
          </cell>
          <cell r="C408" t="str">
            <v>ХЕРСОНСЬКА ОБЛАСТЬ</v>
          </cell>
          <cell r="D408">
            <v>31918234</v>
          </cell>
          <cell r="E408" t="str">
            <v>ДОЧIРНЄ ПIДПРИЄМСТВО "ХЕРСОНСЬКИЙ ОБЛАВТОДОР" ВIДКРИТОГО АКЦIОНЕРНОГО ТОВАРИСТВА "ДЕРЖАВНА АКЦIОНЕРНА КОМПАНIЯ "АВТОМОБIЛЬНI ДОРОГИ УКРАЇНИ"</v>
          </cell>
          <cell r="F408">
            <v>3414.2048300000001</v>
          </cell>
          <cell r="G408">
            <v>3413.7813500000002</v>
          </cell>
          <cell r="H408">
            <v>4963.2338499999996</v>
          </cell>
          <cell r="I408">
            <v>5342.3238499999998</v>
          </cell>
          <cell r="J408">
            <v>1928.5425</v>
          </cell>
          <cell r="K408">
            <v>0</v>
          </cell>
          <cell r="L408">
            <v>0</v>
          </cell>
          <cell r="M408">
            <v>474.62581999999998</v>
          </cell>
          <cell r="N408">
            <v>379.08789999999999</v>
          </cell>
        </row>
        <row r="409">
          <cell r="B409">
            <v>21</v>
          </cell>
          <cell r="C409" t="str">
            <v>ХЕРСОНСЬКА ОБЛАСТЬ</v>
          </cell>
          <cell r="D409">
            <v>22755934</v>
          </cell>
          <cell r="E409" t="str">
            <v>ХЕРСОНСЬКА ФIЛIЯ УКРАЇНСЬКО-НIМЕЦЬКО-ГОЛАНДСЬКО-ДАТСЬКОГО СП "УКРАЇНСЬКИЙ МОБIЛЬНИЙ ЗВ'ЯЗОК"</v>
          </cell>
          <cell r="F409">
            <v>4081.39</v>
          </cell>
          <cell r="G409">
            <v>4081.39</v>
          </cell>
          <cell r="H409">
            <v>5276.3639999999996</v>
          </cell>
          <cell r="I409">
            <v>5276.3639999999996</v>
          </cell>
          <cell r="J409">
            <v>1194.9739999999999</v>
          </cell>
          <cell r="K409">
            <v>0</v>
          </cell>
          <cell r="L409">
            <v>0</v>
          </cell>
          <cell r="M409">
            <v>0.12389</v>
          </cell>
          <cell r="N409">
            <v>0</v>
          </cell>
        </row>
        <row r="410">
          <cell r="B410">
            <v>21</v>
          </cell>
          <cell r="C410" t="str">
            <v>ХЕРСОНСЬКА ОБЛАСТЬ</v>
          </cell>
          <cell r="D410">
            <v>131771</v>
          </cell>
          <cell r="E410" t="str">
            <v>ВIДКРИТЕ АКЦIОНЕРНЕ ТОВАРИСТВО "ХЕРСОНСЬКА ТЕПЛОЕЛЕКТРОЦЕНТРАЛЬ"</v>
          </cell>
          <cell r="F410">
            <v>6426.0226899999998</v>
          </cell>
          <cell r="G410">
            <v>4429.8744800000004</v>
          </cell>
          <cell r="H410">
            <v>2529.2627299999999</v>
          </cell>
          <cell r="I410">
            <v>4955.1886299999996</v>
          </cell>
          <cell r="J410">
            <v>525.31415000000004</v>
          </cell>
          <cell r="K410">
            <v>0</v>
          </cell>
          <cell r="L410">
            <v>-1831.9165</v>
          </cell>
          <cell r="M410">
            <v>605.57479999999998</v>
          </cell>
          <cell r="N410">
            <v>605.54998000000001</v>
          </cell>
        </row>
        <row r="411">
          <cell r="B411">
            <v>21</v>
          </cell>
          <cell r="C411" t="str">
            <v>ХЕРСОНСЬКА ОБЛАСТЬ</v>
          </cell>
          <cell r="D411">
            <v>3150208</v>
          </cell>
          <cell r="E411" t="str">
            <v>"ХЕРСОНСЬКИЙ РIЧКОВИЙ ПОРТ" АКЦIОНЕРНОЇ СУДНОПЛАВНОЇ КОМПАНIЇ "УКРРIЧФЛОТ"</v>
          </cell>
          <cell r="F411">
            <v>2330.1102599999999</v>
          </cell>
          <cell r="G411">
            <v>2187.0569099999998</v>
          </cell>
          <cell r="H411">
            <v>4442.13526</v>
          </cell>
          <cell r="I411">
            <v>4368.5294000000004</v>
          </cell>
          <cell r="J411">
            <v>2181.4724900000001</v>
          </cell>
          <cell r="K411">
            <v>126.07953000000001</v>
          </cell>
          <cell r="L411">
            <v>126.07953000000001</v>
          </cell>
          <cell r="M411">
            <v>2.6903600000000001</v>
          </cell>
          <cell r="N411">
            <v>-51.345329999999997</v>
          </cell>
        </row>
        <row r="412">
          <cell r="B412">
            <v>21</v>
          </cell>
          <cell r="C412" t="str">
            <v>ХЕРСОНСЬКА ОБЛАСТЬ</v>
          </cell>
          <cell r="D412">
            <v>1125695</v>
          </cell>
          <cell r="E412" t="str">
            <v>ДЕРЖАВНЕ ПIДПРИЄМСТВО ХЕРСОНСЬКИЙ МОРСЬКИЙ ТОРГОВЕЛЬНИЙ ПОРТ</v>
          </cell>
          <cell r="F412">
            <v>4037.7872200000002</v>
          </cell>
          <cell r="G412">
            <v>2585.9516699999999</v>
          </cell>
          <cell r="H412">
            <v>4490.6986800000004</v>
          </cell>
          <cell r="I412">
            <v>4067.54846</v>
          </cell>
          <cell r="J412">
            <v>1481.5967900000001</v>
          </cell>
          <cell r="K412">
            <v>0</v>
          </cell>
          <cell r="L412">
            <v>0</v>
          </cell>
          <cell r="M412">
            <v>1008.19084</v>
          </cell>
          <cell r="N412">
            <v>-447.45731999999998</v>
          </cell>
        </row>
        <row r="413">
          <cell r="B413">
            <v>21</v>
          </cell>
          <cell r="C413" t="str">
            <v>ХЕРСОНСЬКА ОБЛАСТЬ</v>
          </cell>
          <cell r="D413">
            <v>30769085</v>
          </cell>
          <cell r="E413" t="str">
            <v>ЗАКРИТЕ АКЦIОНЕРНЕ ТОВАРИСТВО "ЗАВОД КРУПНИХ ЕЛЕКТРИЧНИХ МАШИН"</v>
          </cell>
          <cell r="F413">
            <v>-1135.3671999999999</v>
          </cell>
          <cell r="G413">
            <v>-1674.6275000000001</v>
          </cell>
          <cell r="H413">
            <v>5360.1515799999997</v>
          </cell>
          <cell r="I413">
            <v>3980.8085799999999</v>
          </cell>
          <cell r="J413">
            <v>5655.4361099999996</v>
          </cell>
          <cell r="K413">
            <v>0</v>
          </cell>
          <cell r="L413">
            <v>0</v>
          </cell>
          <cell r="M413">
            <v>18.008040000000001</v>
          </cell>
          <cell r="N413">
            <v>-1511.3379</v>
          </cell>
        </row>
        <row r="414">
          <cell r="B414">
            <v>21</v>
          </cell>
          <cell r="C414" t="str">
            <v>ХЕРСОНСЬКА ОБЛАСТЬ</v>
          </cell>
          <cell r="D414">
            <v>31489175</v>
          </cell>
          <cell r="E414" t="str">
            <v>ЗАКРИТЕ АКЦIОНЕРНЕ ТОВАРИСТВО "МОЛОЧНИЙ ЗАВОД "РОДИЧ"</v>
          </cell>
          <cell r="F414">
            <v>274.57249999999999</v>
          </cell>
          <cell r="G414">
            <v>182.89989</v>
          </cell>
          <cell r="H414">
            <v>3549.6995099999999</v>
          </cell>
          <cell r="I414">
            <v>3598.0341400000002</v>
          </cell>
          <cell r="J414">
            <v>3415.1342500000001</v>
          </cell>
          <cell r="K414">
            <v>0</v>
          </cell>
          <cell r="L414">
            <v>0</v>
          </cell>
          <cell r="M414">
            <v>61.657809999999998</v>
          </cell>
          <cell r="N414">
            <v>48.334040000000002</v>
          </cell>
        </row>
        <row r="415">
          <cell r="B415">
            <v>21</v>
          </cell>
          <cell r="C415" t="str">
            <v>ХЕРСОНСЬКА ОБЛАСТЬ</v>
          </cell>
          <cell r="D415">
            <v>213196</v>
          </cell>
          <cell r="E415" t="str">
            <v>ВIДКРИТЕ АКЦIОНЕРНЕ ТОВАРИСТВО ПIВДЕННИЙ ЕЛЕКТРОМАШИНОБУДIВНИЙ ЗАВОД</v>
          </cell>
          <cell r="F415">
            <v>57.159370000000003</v>
          </cell>
          <cell r="G415">
            <v>262.90800000000002</v>
          </cell>
          <cell r="H415">
            <v>-864.31111999999996</v>
          </cell>
          <cell r="I415">
            <v>3361.5084400000001</v>
          </cell>
          <cell r="J415">
            <v>3098.6004400000002</v>
          </cell>
          <cell r="K415">
            <v>0.42982999999999999</v>
          </cell>
          <cell r="L415">
            <v>-3914.6803</v>
          </cell>
          <cell r="M415">
            <v>1.8562399999999999</v>
          </cell>
          <cell r="N415">
            <v>1.8562399999999999</v>
          </cell>
        </row>
        <row r="416">
          <cell r="B416">
            <v>21</v>
          </cell>
          <cell r="C416" t="str">
            <v>ХЕРСОНСЬКА ОБЛАСТЬ</v>
          </cell>
          <cell r="D416">
            <v>14113570</v>
          </cell>
          <cell r="E416" t="str">
            <v>ПРИВАТНЕ ПIДПРИЄМСТВО "КОМПЛЕКТАВТОДОР"</v>
          </cell>
          <cell r="F416">
            <v>764.91789000000006</v>
          </cell>
          <cell r="G416">
            <v>737.66308000000004</v>
          </cell>
          <cell r="H416">
            <v>2659.55204</v>
          </cell>
          <cell r="I416">
            <v>2632.7100799999998</v>
          </cell>
          <cell r="J416">
            <v>1895.047</v>
          </cell>
          <cell r="K416">
            <v>0</v>
          </cell>
          <cell r="L416">
            <v>0</v>
          </cell>
          <cell r="M416">
            <v>23.269760000000002</v>
          </cell>
          <cell r="N416">
            <v>-27.003260000000001</v>
          </cell>
        </row>
        <row r="417">
          <cell r="B417">
            <v>21</v>
          </cell>
          <cell r="C417" t="str">
            <v>ХЕРСОНСЬКА ОБЛАСТЬ</v>
          </cell>
          <cell r="D417">
            <v>30330160</v>
          </cell>
          <cell r="E417" t="str">
            <v>ПРИВАТНЕ ПIДПРИЄМСТВО "МАВI"</v>
          </cell>
          <cell r="F417">
            <v>-364.81700000000001</v>
          </cell>
          <cell r="G417">
            <v>488.4</v>
          </cell>
          <cell r="H417">
            <v>1961.7660100000001</v>
          </cell>
          <cell r="I417">
            <v>2407.9991</v>
          </cell>
          <cell r="J417">
            <v>1919.5990999999999</v>
          </cell>
          <cell r="K417">
            <v>0</v>
          </cell>
          <cell r="L417">
            <v>0</v>
          </cell>
          <cell r="M417">
            <v>801.16128000000003</v>
          </cell>
          <cell r="N417">
            <v>194.61607000000001</v>
          </cell>
        </row>
        <row r="418">
          <cell r="B418">
            <v>21</v>
          </cell>
          <cell r="C418" t="str">
            <v>ХЕРСОНСЬКА ОБЛАСТЬ</v>
          </cell>
          <cell r="D418">
            <v>8597032</v>
          </cell>
          <cell r="E418" t="str">
            <v>ВIДДIЛ ДЕРЖАВНОЇ СЛУЖБИ ОХОРОНИ ПРИ УМВС УКРАЇНИ В ХЕРСОНСЬКIЙ ОБЛАСТI</v>
          </cell>
          <cell r="F418">
            <v>1859.38841</v>
          </cell>
          <cell r="G418">
            <v>1861.3789300000001</v>
          </cell>
          <cell r="H418">
            <v>2025.5018299999999</v>
          </cell>
          <cell r="I418">
            <v>2211.2166299999999</v>
          </cell>
          <cell r="J418">
            <v>349.83769999999998</v>
          </cell>
          <cell r="K418">
            <v>0</v>
          </cell>
          <cell r="L418">
            <v>0</v>
          </cell>
          <cell r="M418">
            <v>190.51035999999999</v>
          </cell>
          <cell r="N418">
            <v>185.71481</v>
          </cell>
        </row>
        <row r="419">
          <cell r="B419">
            <v>21</v>
          </cell>
          <cell r="C419" t="str">
            <v>ХЕРСОНСЬКА ОБЛАСТЬ</v>
          </cell>
          <cell r="D419">
            <v>21290781</v>
          </cell>
          <cell r="E419" t="str">
            <v>ТОВАРИСТВО З ОБМЕЖЕНОЮ ВIДПОВIДАЛЬНIСТЮ "МКП ПРОЗЕРПIНА"</v>
          </cell>
          <cell r="F419">
            <v>1937.46794</v>
          </cell>
          <cell r="G419">
            <v>1201.5569399999999</v>
          </cell>
          <cell r="H419">
            <v>1938.70667</v>
          </cell>
          <cell r="I419">
            <v>2207.04567</v>
          </cell>
          <cell r="J419">
            <v>1005.48873</v>
          </cell>
          <cell r="K419">
            <v>0</v>
          </cell>
          <cell r="L419">
            <v>0</v>
          </cell>
          <cell r="M419">
            <v>143.41101</v>
          </cell>
          <cell r="N419">
            <v>143.33769000000001</v>
          </cell>
        </row>
        <row r="420">
          <cell r="B420">
            <v>21</v>
          </cell>
          <cell r="C420" t="str">
            <v>ХЕРСОНСЬКА ОБЛАСТЬ</v>
          </cell>
          <cell r="D420">
            <v>100256</v>
          </cell>
          <cell r="E420" t="str">
            <v>ВIДКРИТЕ АКЦIОНЕРНЕ ТОВАРИСТВО "НОВОКАХОВСЬКИЙ ЗАВОД "УКРГIДРОМЕХ"</v>
          </cell>
          <cell r="F420">
            <v>47.475589999999997</v>
          </cell>
          <cell r="G420">
            <v>-2766.1203</v>
          </cell>
          <cell r="H420">
            <v>2386.7337499999999</v>
          </cell>
          <cell r="I420">
            <v>2204.1644799999999</v>
          </cell>
          <cell r="J420">
            <v>4970.2848199999999</v>
          </cell>
          <cell r="K420">
            <v>0</v>
          </cell>
          <cell r="L420">
            <v>0</v>
          </cell>
          <cell r="M420">
            <v>0.95660000000000001</v>
          </cell>
          <cell r="N420">
            <v>-182.56926999999999</v>
          </cell>
        </row>
        <row r="421">
          <cell r="B421">
            <v>21</v>
          </cell>
          <cell r="C421" t="str">
            <v>ХЕРСОНСЬКА ОБЛАСТЬ</v>
          </cell>
          <cell r="D421">
            <v>21273392</v>
          </cell>
          <cell r="E421" t="str">
            <v>ТОВАРИСТВО З ОБМЕЖЕНОЮ ВIДПОВIДАЛЬНIСТЮ "ОЛЕСЯ"</v>
          </cell>
          <cell r="F421">
            <v>2080.8058599999999</v>
          </cell>
          <cell r="G421">
            <v>2086.3090099999999</v>
          </cell>
          <cell r="H421">
            <v>1994.9966099999999</v>
          </cell>
          <cell r="I421">
            <v>2168.56095</v>
          </cell>
          <cell r="J421">
            <v>82.251940000000005</v>
          </cell>
          <cell r="K421">
            <v>0</v>
          </cell>
          <cell r="L421">
            <v>0</v>
          </cell>
          <cell r="M421">
            <v>170.00519</v>
          </cell>
          <cell r="N421">
            <v>169.81243000000001</v>
          </cell>
        </row>
        <row r="422">
          <cell r="B422">
            <v>22</v>
          </cell>
          <cell r="C422" t="str">
            <v>ХМЕЛЬНИЦЬКА ОБЛАСТЬ</v>
          </cell>
          <cell r="D422">
            <v>293091</v>
          </cell>
          <cell r="E422" t="str">
            <v>ВIДКРИТЕ АКЦIОНЕРНЕ ТОВАРИСТВО "ПОДIЛЬСЬКИЙ ЦЕМЕНТ"</v>
          </cell>
          <cell r="F422">
            <v>39213.279999999999</v>
          </cell>
          <cell r="G422">
            <v>38752.562400000003</v>
          </cell>
          <cell r="H422">
            <v>30519.255300000001</v>
          </cell>
          <cell r="I422">
            <v>35200.331299999998</v>
          </cell>
          <cell r="J422">
            <v>-3552.2311</v>
          </cell>
          <cell r="K422">
            <v>0</v>
          </cell>
          <cell r="L422">
            <v>0</v>
          </cell>
          <cell r="M422">
            <v>5171.2751099999996</v>
          </cell>
          <cell r="N422">
            <v>4668.7533199999998</v>
          </cell>
        </row>
        <row r="423">
          <cell r="B423">
            <v>22</v>
          </cell>
          <cell r="C423" t="str">
            <v>ХМЕЛЬНИЦЬКА ОБЛАСТЬ</v>
          </cell>
          <cell r="D423">
            <v>21313677</v>
          </cell>
          <cell r="E423" t="str">
            <v>ВIДОКРЕМЛЕНИЙ ПIДРОЗДIЛ "ХМЕЛЬНИЦЬКА АТОМНА ЕЛЕКТРИЧНА СТАНЦIЯ" ДЕРЖАВНОГО ПIДПРИЄМСТВА "НАЦIОНАЛЬНА АТОМНА ЕНЕРГОГЕНЕРУЮЧА КОМПАНIЯ "ЕНЕРГОАТОМ"</v>
          </cell>
          <cell r="F423">
            <v>32392.309799999999</v>
          </cell>
          <cell r="G423">
            <v>46369.917800000003</v>
          </cell>
          <cell r="H423">
            <v>60358.370699999999</v>
          </cell>
          <cell r="I423">
            <v>28338.000199999999</v>
          </cell>
          <cell r="J423">
            <v>-18031.918000000001</v>
          </cell>
          <cell r="K423">
            <v>0</v>
          </cell>
          <cell r="L423">
            <v>-0.18</v>
          </cell>
          <cell r="M423">
            <v>19175.523799999999</v>
          </cell>
          <cell r="N423">
            <v>-24814.964</v>
          </cell>
        </row>
        <row r="424">
          <cell r="B424">
            <v>22</v>
          </cell>
          <cell r="C424" t="str">
            <v>ХМЕЛЬНИЦЬКА ОБЛАСТЬ</v>
          </cell>
          <cell r="D424">
            <v>22767506</v>
          </cell>
          <cell r="E424" t="str">
            <v>ЕНЕРГОПОСТАЧАЛЬНА КОМПАНIЯ "ХМЕЛЬНИЦЬКОБЛЕНЕРГО"</v>
          </cell>
          <cell r="F424">
            <v>16041.2179</v>
          </cell>
          <cell r="G424">
            <v>15606.2009</v>
          </cell>
          <cell r="H424">
            <v>19856.866300000002</v>
          </cell>
          <cell r="I424">
            <v>22379.830300000001</v>
          </cell>
          <cell r="J424">
            <v>6773.6293699999997</v>
          </cell>
          <cell r="K424">
            <v>18.545000000000002</v>
          </cell>
          <cell r="L424">
            <v>18.545000000000002</v>
          </cell>
          <cell r="M424">
            <v>2556.5493900000001</v>
          </cell>
          <cell r="N424">
            <v>2542.7873300000001</v>
          </cell>
        </row>
        <row r="425">
          <cell r="B425">
            <v>22</v>
          </cell>
          <cell r="C425" t="str">
            <v>ХМЕЛЬНИЦЬКА ОБЛАСТЬ</v>
          </cell>
          <cell r="D425">
            <v>22985686</v>
          </cell>
          <cell r="E425" t="str">
            <v>ДОЧIРНЄ ПIДПРИЄМСТВО ЗАКРИТОГО АКЦIОНЕРНОГО ТОВАРИСТВА "ОБОЛОНЬ" - "КРАСИЛIВСЬКЕ"</v>
          </cell>
          <cell r="F425">
            <v>16049.863799999999</v>
          </cell>
          <cell r="G425">
            <v>16363.882900000001</v>
          </cell>
          <cell r="H425">
            <v>10309.8125</v>
          </cell>
          <cell r="I425">
            <v>15226.753000000001</v>
          </cell>
          <cell r="J425">
            <v>-1137.1300000000001</v>
          </cell>
          <cell r="K425">
            <v>0</v>
          </cell>
          <cell r="L425">
            <v>0</v>
          </cell>
          <cell r="M425">
            <v>5562.7800699999998</v>
          </cell>
          <cell r="N425">
            <v>4416.94049</v>
          </cell>
        </row>
        <row r="426">
          <cell r="B426">
            <v>22</v>
          </cell>
          <cell r="C426" t="str">
            <v>ХМЕЛЬНИЦЬКА ОБЛАСТЬ</v>
          </cell>
          <cell r="D426">
            <v>5395598</v>
          </cell>
          <cell r="E426" t="str">
            <v>ВIДКРИТЕ АКЦIОНЕРНЕ ТОВАРИСТВО ПО ГАЗОПОСТАЧАННЮ ТА ГАЗИФIКАЦIЇ "ХМЕЛЬНИЦЬКГАЗ"</v>
          </cell>
          <cell r="F426">
            <v>13231.0432</v>
          </cell>
          <cell r="G426">
            <v>13235.269700000001</v>
          </cell>
          <cell r="H426">
            <v>12492.036899999999</v>
          </cell>
          <cell r="I426">
            <v>14559.500400000001</v>
          </cell>
          <cell r="J426">
            <v>1324.2307000000001</v>
          </cell>
          <cell r="K426">
            <v>0</v>
          </cell>
          <cell r="L426">
            <v>0</v>
          </cell>
          <cell r="M426">
            <v>2061.8581800000002</v>
          </cell>
          <cell r="N426">
            <v>2060.3172</v>
          </cell>
        </row>
        <row r="427">
          <cell r="B427">
            <v>22</v>
          </cell>
          <cell r="C427" t="str">
            <v>ХМЕЛЬНИЦЬКА ОБЛАСТЬ</v>
          </cell>
          <cell r="D427">
            <v>5513922</v>
          </cell>
          <cell r="E427" t="str">
            <v>ВIДКРИТЕ АКЦIОНЕРНЕ ТОВАРИСТВО " ХМЕЛЬНИЦЬКИЙ ОБЛАСНИЙ ПИВЗАВОД "</v>
          </cell>
          <cell r="F427">
            <v>6461.6714599999996</v>
          </cell>
          <cell r="G427">
            <v>6494.8581100000001</v>
          </cell>
          <cell r="H427">
            <v>7673.3244999999997</v>
          </cell>
          <cell r="I427">
            <v>8046.4413599999998</v>
          </cell>
          <cell r="J427">
            <v>1551.5832499999999</v>
          </cell>
          <cell r="K427">
            <v>0</v>
          </cell>
          <cell r="L427">
            <v>0</v>
          </cell>
          <cell r="M427">
            <v>553.36870999999996</v>
          </cell>
          <cell r="N427">
            <v>369.34888000000001</v>
          </cell>
        </row>
        <row r="428">
          <cell r="B428">
            <v>22</v>
          </cell>
          <cell r="C428" t="str">
            <v>ХМЕЛЬНИЦЬКА ОБЛАСТЬ</v>
          </cell>
          <cell r="D428">
            <v>1267076</v>
          </cell>
          <cell r="E428" t="str">
            <v>ВIДКРИТЕ АКЦIОНЕРНЕ ТОВАРИСТВО " ХМЕЛЬНИЦЬКЗАЛIЗОБЕТОН "</v>
          </cell>
          <cell r="F428">
            <v>3765.7799300000001</v>
          </cell>
          <cell r="G428">
            <v>3759.0601299999998</v>
          </cell>
          <cell r="H428">
            <v>6109.1875799999998</v>
          </cell>
          <cell r="I428">
            <v>6295.38825</v>
          </cell>
          <cell r="J428">
            <v>2536.3281200000001</v>
          </cell>
          <cell r="K428">
            <v>0</v>
          </cell>
          <cell r="L428">
            <v>0</v>
          </cell>
          <cell r="M428">
            <v>192.33658</v>
          </cell>
          <cell r="N428">
            <v>186.20067</v>
          </cell>
        </row>
        <row r="429">
          <cell r="B429">
            <v>22</v>
          </cell>
          <cell r="C429" t="str">
            <v>ХМЕЛЬНИЦЬКА ОБЛАСТЬ</v>
          </cell>
          <cell r="D429">
            <v>30621811</v>
          </cell>
          <cell r="E429" t="str">
            <v>ТОВАРИСТВО З ОБМЕЖЕНОЮ ВIДПОВIДАЛЬНIСТЮ " РОСАПАТИТIНВЕСТ "</v>
          </cell>
          <cell r="F429">
            <v>4957.2322299999996</v>
          </cell>
          <cell r="G429">
            <v>1751.3750299999999</v>
          </cell>
          <cell r="H429">
            <v>5423.3383800000001</v>
          </cell>
          <cell r="I429">
            <v>5454.5232500000002</v>
          </cell>
          <cell r="J429">
            <v>3703.14822</v>
          </cell>
          <cell r="K429">
            <v>0</v>
          </cell>
          <cell r="L429">
            <v>0</v>
          </cell>
          <cell r="M429">
            <v>1.2244299999999999</v>
          </cell>
          <cell r="N429">
            <v>-10.20513</v>
          </cell>
        </row>
        <row r="430">
          <cell r="B430">
            <v>22</v>
          </cell>
          <cell r="C430" t="str">
            <v>ХМЕЛЬНИЦЬКА ОБЛАСТЬ</v>
          </cell>
          <cell r="D430">
            <v>31100492</v>
          </cell>
          <cell r="E430" t="str">
            <v>ДОЧIРНЄ ПIДПРИЄМСТВО "ХМЕЛЬНИЦЬКИЙ ОБЛАВТОДОР" ВIДКРИТОГО АКЦIОНЕРНОГО ТОВАРИСТВА "ДЕРЖАВНА АКЦIОНЕРНА КОМПАНIЯ "АВТОМОБIЛЬНI ДОРОГИ УКРАЇНИ"</v>
          </cell>
          <cell r="F430">
            <v>5087.3405899999998</v>
          </cell>
          <cell r="G430">
            <v>4856.6707299999998</v>
          </cell>
          <cell r="H430">
            <v>4739.5942400000004</v>
          </cell>
          <cell r="I430">
            <v>5376.11841</v>
          </cell>
          <cell r="J430">
            <v>519.44767999999999</v>
          </cell>
          <cell r="K430">
            <v>0</v>
          </cell>
          <cell r="L430">
            <v>0</v>
          </cell>
          <cell r="M430">
            <v>699.51400999999998</v>
          </cell>
          <cell r="N430">
            <v>636.52419999999995</v>
          </cell>
        </row>
        <row r="431">
          <cell r="B431">
            <v>22</v>
          </cell>
          <cell r="C431" t="str">
            <v>ХМЕЛЬНИЦЬКА ОБЛАСТЬ</v>
          </cell>
          <cell r="D431">
            <v>444257</v>
          </cell>
          <cell r="E431" t="str">
            <v>ТОВАРИСТВО З ОБМЕЖЕНОЮ ВIДПОВIДАЛЬНIСТЮ ШЕПЕТIВСЬКИЙ М'ЯСОКОМБIНАТ</v>
          </cell>
          <cell r="F431">
            <v>5140.0371400000004</v>
          </cell>
          <cell r="G431">
            <v>4927.5858399999997</v>
          </cell>
          <cell r="H431">
            <v>5265.6644500000002</v>
          </cell>
          <cell r="I431">
            <v>5270.7515899999999</v>
          </cell>
          <cell r="J431">
            <v>343.16575</v>
          </cell>
          <cell r="K431">
            <v>0</v>
          </cell>
          <cell r="L431">
            <v>0</v>
          </cell>
          <cell r="M431">
            <v>10.857849999999999</v>
          </cell>
          <cell r="N431">
            <v>5.0871399999999998</v>
          </cell>
        </row>
        <row r="432">
          <cell r="B432">
            <v>22</v>
          </cell>
          <cell r="C432" t="str">
            <v>ХМЕЛЬНИЦЬКА ОБЛАСТЬ</v>
          </cell>
          <cell r="D432">
            <v>5394995</v>
          </cell>
          <cell r="E432" t="str">
            <v>ВIДКРИТЕ АКЦIОНЕРНЕ ТОВАРИСТВО "ТЕОФIПОЛЬСЬКИЙ ЦУКРОВИЙ ЗАВОД"</v>
          </cell>
          <cell r="F432">
            <v>1128.38824</v>
          </cell>
          <cell r="G432">
            <v>1071.28441</v>
          </cell>
          <cell r="H432">
            <v>3216.2303400000001</v>
          </cell>
          <cell r="I432">
            <v>3696.4069800000002</v>
          </cell>
          <cell r="J432">
            <v>2625.12257</v>
          </cell>
          <cell r="K432">
            <v>0</v>
          </cell>
          <cell r="L432">
            <v>0</v>
          </cell>
          <cell r="M432">
            <v>372.19171</v>
          </cell>
          <cell r="N432">
            <v>365.15528</v>
          </cell>
        </row>
        <row r="433">
          <cell r="B433">
            <v>22</v>
          </cell>
          <cell r="C433" t="str">
            <v>ХМЕЛЬНИЦЬКА ОБЛАСТЬ</v>
          </cell>
          <cell r="D433">
            <v>377733</v>
          </cell>
          <cell r="E433" t="str">
            <v>ВIДКРИТЕ АКЦIОНЕРНЕ ТОВАРИСТВО СЛАВУТСЬКИЙ СОЛОДОВИЙ ЗАВОД</v>
          </cell>
          <cell r="F433">
            <v>12477.4185</v>
          </cell>
          <cell r="G433">
            <v>14764.18</v>
          </cell>
          <cell r="H433">
            <v>7102.8108899999997</v>
          </cell>
          <cell r="I433">
            <v>3656.8960299999999</v>
          </cell>
          <cell r="J433">
            <v>-11107.284</v>
          </cell>
          <cell r="K433">
            <v>0</v>
          </cell>
          <cell r="L433">
            <v>0</v>
          </cell>
          <cell r="M433">
            <v>2338.75605</v>
          </cell>
          <cell r="N433">
            <v>-3445.9149000000002</v>
          </cell>
        </row>
        <row r="434">
          <cell r="B434">
            <v>22</v>
          </cell>
          <cell r="C434" t="str">
            <v>ХМЕЛЬНИЦЬКА ОБЛАСТЬ</v>
          </cell>
          <cell r="D434">
            <v>32118309</v>
          </cell>
          <cell r="E434" t="str">
            <v>ТОВАРИСТВО З ОБМЕЖЕНОЮ ВIДПОВIДАЛЬНIСТЮ "БУДIВЕЛЬНИЙ АЛЬЯНС"</v>
          </cell>
          <cell r="F434">
            <v>1427.26539</v>
          </cell>
          <cell r="G434">
            <v>1437.70596</v>
          </cell>
          <cell r="H434">
            <v>3319.2352599999999</v>
          </cell>
          <cell r="I434">
            <v>3395.0972900000002</v>
          </cell>
          <cell r="J434">
            <v>1957.3913299999999</v>
          </cell>
          <cell r="K434">
            <v>0</v>
          </cell>
          <cell r="L434">
            <v>0</v>
          </cell>
          <cell r="M434">
            <v>103.01336999999999</v>
          </cell>
          <cell r="N434">
            <v>73.862020000000001</v>
          </cell>
        </row>
        <row r="435">
          <cell r="B435">
            <v>22</v>
          </cell>
          <cell r="C435" t="str">
            <v>ХМЕЛЬНИЦЬКА ОБЛАСТЬ</v>
          </cell>
          <cell r="D435">
            <v>33274434</v>
          </cell>
          <cell r="E435" t="str">
            <v>ТОВАРИСТВО З ОБМЕЖЕНОЮ ВIДПОВIДАЛЬНIСТЮ "ПРИВАТ ЛIЗИНГ"</v>
          </cell>
          <cell r="F435">
            <v>0</v>
          </cell>
          <cell r="G435">
            <v>0</v>
          </cell>
          <cell r="H435">
            <v>3050.4588600000002</v>
          </cell>
          <cell r="I435">
            <v>3169.54475</v>
          </cell>
          <cell r="J435">
            <v>3169.54475</v>
          </cell>
          <cell r="K435">
            <v>0</v>
          </cell>
          <cell r="L435">
            <v>0</v>
          </cell>
          <cell r="M435">
            <v>119.08626</v>
          </cell>
          <cell r="N435">
            <v>119.08626</v>
          </cell>
        </row>
        <row r="436">
          <cell r="B436">
            <v>22</v>
          </cell>
          <cell r="C436" t="str">
            <v>ХМЕЛЬНИЦЬКА ОБЛАСТЬ</v>
          </cell>
          <cell r="D436">
            <v>8597049</v>
          </cell>
          <cell r="E436" t="str">
            <v>ВIДДIЛ ДЕРЖАВНОЇ СЛУЖБИ ОХОРОНИ ПРИ УМВС УКРАЇНИ В ХМЕЛЬНИЦЬКIЙ ОБЛАСТI</v>
          </cell>
          <cell r="F436">
            <v>2455.5349999999999</v>
          </cell>
          <cell r="G436">
            <v>2449.3979800000002</v>
          </cell>
          <cell r="H436">
            <v>2888.85221</v>
          </cell>
          <cell r="I436">
            <v>3157.7383500000001</v>
          </cell>
          <cell r="J436">
            <v>708.34037000000001</v>
          </cell>
          <cell r="K436">
            <v>0</v>
          </cell>
          <cell r="L436">
            <v>0</v>
          </cell>
          <cell r="M436">
            <v>272.55121000000003</v>
          </cell>
          <cell r="N436">
            <v>268.88646</v>
          </cell>
        </row>
        <row r="437">
          <cell r="B437">
            <v>22</v>
          </cell>
          <cell r="C437" t="str">
            <v>ХМЕЛЬНИЦЬКА ОБЛАСТЬ</v>
          </cell>
          <cell r="D437">
            <v>1883177</v>
          </cell>
          <cell r="E437" t="str">
            <v>ТОВАРИСТВО З ОБМЕЖЕНОЮ ВIДПОВIДАЛЬНIСТЮ "ХМЕЛЬНИЦЬКА УНIВЕРСАЛЬНА КОМПАНIЯ"</v>
          </cell>
          <cell r="F437">
            <v>1097.13111</v>
          </cell>
          <cell r="G437">
            <v>1097.1714899999999</v>
          </cell>
          <cell r="H437">
            <v>2972.4578999999999</v>
          </cell>
          <cell r="I437">
            <v>2999.37345</v>
          </cell>
          <cell r="J437">
            <v>1902.2019600000001</v>
          </cell>
          <cell r="K437">
            <v>0</v>
          </cell>
          <cell r="L437">
            <v>-6.0560000000000003E-2</v>
          </cell>
          <cell r="M437">
            <v>28.605720000000002</v>
          </cell>
          <cell r="N437">
            <v>26.854189999999999</v>
          </cell>
        </row>
        <row r="438">
          <cell r="B438">
            <v>22</v>
          </cell>
          <cell r="C438" t="str">
            <v>ХМЕЛЬНИЦЬКА ОБЛАСТЬ</v>
          </cell>
          <cell r="D438">
            <v>3356128</v>
          </cell>
          <cell r="E438" t="str">
            <v>ХМЕЛЬНИЦЬКЕ МIСЬКЕ КОМУНАЛЬНЕ ПIДПРИЄМСТВО "ХМЕЛЬНИЦЬКВОДОКАНАЛ"</v>
          </cell>
          <cell r="F438">
            <v>3233.1280900000002</v>
          </cell>
          <cell r="G438">
            <v>3209.2849099999999</v>
          </cell>
          <cell r="H438">
            <v>2554.2888699999999</v>
          </cell>
          <cell r="I438">
            <v>2849.5708500000001</v>
          </cell>
          <cell r="J438">
            <v>-359.71406000000002</v>
          </cell>
          <cell r="K438">
            <v>0</v>
          </cell>
          <cell r="L438">
            <v>0</v>
          </cell>
          <cell r="M438">
            <v>305.63026000000002</v>
          </cell>
          <cell r="N438">
            <v>295.27078</v>
          </cell>
        </row>
        <row r="439">
          <cell r="B439">
            <v>22</v>
          </cell>
          <cell r="C439" t="str">
            <v>ХМЕЛЬНИЦЬКА ОБЛАСТЬ</v>
          </cell>
          <cell r="D439">
            <v>5518871</v>
          </cell>
          <cell r="E439" t="str">
            <v>ВIДКРИТЕ АКЦIОНЕРНЕ ТОВАРИСТВО "ХМЕЛЬНИЦЬКИЙ ЗАВОД БУДIВЕЛЬНИХ МАТЕРIАЛIВ"</v>
          </cell>
          <cell r="F439">
            <v>1300.8536300000001</v>
          </cell>
          <cell r="G439">
            <v>1344.1248900000001</v>
          </cell>
          <cell r="H439">
            <v>2346.6634199999999</v>
          </cell>
          <cell r="I439">
            <v>2538.17425</v>
          </cell>
          <cell r="J439">
            <v>1194.04936</v>
          </cell>
          <cell r="K439">
            <v>0</v>
          </cell>
          <cell r="L439">
            <v>0</v>
          </cell>
          <cell r="M439">
            <v>276.13718999999998</v>
          </cell>
          <cell r="N439">
            <v>191.51083</v>
          </cell>
        </row>
        <row r="440">
          <cell r="B440">
            <v>22</v>
          </cell>
          <cell r="C440" t="str">
            <v>ХМЕЛЬНИЦЬКА ОБЛАСТЬ</v>
          </cell>
          <cell r="D440">
            <v>5395078</v>
          </cell>
          <cell r="E440" t="str">
            <v>ХМЕЛЬНИЦЬКА ФIЛIЯ ЗАКРИТОГО АКЦIОНЕРНОГО ТОВАРИСТВА "УКРАЇНСЬКИЙ МОБIЛЬНИЙ ЗВ"ЯЗОК"</v>
          </cell>
          <cell r="F440">
            <v>2956.6</v>
          </cell>
          <cell r="G440">
            <v>2956.6149999999998</v>
          </cell>
          <cell r="H440">
            <v>2418.212</v>
          </cell>
          <cell r="I440">
            <v>2418.212</v>
          </cell>
          <cell r="J440">
            <v>-538.40300000000002</v>
          </cell>
          <cell r="K440">
            <v>0</v>
          </cell>
          <cell r="L440">
            <v>0</v>
          </cell>
          <cell r="M440">
            <v>0.17613000000000001</v>
          </cell>
          <cell r="N440">
            <v>0</v>
          </cell>
        </row>
        <row r="441">
          <cell r="B441">
            <v>22</v>
          </cell>
          <cell r="C441" t="str">
            <v>ХМЕЛЬНИЦЬКА ОБЛАСТЬ</v>
          </cell>
          <cell r="D441">
            <v>21336282</v>
          </cell>
          <cell r="E441" t="str">
            <v>ОРЕНДНЕ ПIДПРИЄМСТВО "ЗАХIДНА КОТЕЛЬНА"</v>
          </cell>
          <cell r="F441">
            <v>1631.76686</v>
          </cell>
          <cell r="G441">
            <v>1639.3703800000001</v>
          </cell>
          <cell r="H441">
            <v>2249.7699400000001</v>
          </cell>
          <cell r="I441">
            <v>2276.8849399999999</v>
          </cell>
          <cell r="J441">
            <v>637.51455999999996</v>
          </cell>
          <cell r="K441">
            <v>0</v>
          </cell>
          <cell r="L441">
            <v>0</v>
          </cell>
          <cell r="M441">
            <v>24.891539999999999</v>
          </cell>
          <cell r="N441">
            <v>17.28762</v>
          </cell>
        </row>
        <row r="442">
          <cell r="B442">
            <v>23</v>
          </cell>
          <cell r="C442" t="str">
            <v>ЧЕРКАСЬКА ОБЛАСТЬ</v>
          </cell>
          <cell r="D442">
            <v>20035957</v>
          </cell>
          <cell r="E442" t="str">
            <v>ЗАКРИТЕ АКЦIОНЕРНЕ ТОВАРИСТВО "ГАЛЛАХЕР УКРАЇНА"</v>
          </cell>
          <cell r="F442">
            <v>279472.967</v>
          </cell>
          <cell r="G442">
            <v>279892.39199999999</v>
          </cell>
          <cell r="H442">
            <v>325117.29599999997</v>
          </cell>
          <cell r="I442">
            <v>326250.505</v>
          </cell>
          <cell r="J442">
            <v>46358.112999999998</v>
          </cell>
          <cell r="K442">
            <v>0</v>
          </cell>
          <cell r="L442">
            <v>0</v>
          </cell>
          <cell r="M442">
            <v>754.06093999999996</v>
          </cell>
          <cell r="N442">
            <v>379.86117999999999</v>
          </cell>
        </row>
        <row r="443">
          <cell r="B443">
            <v>23</v>
          </cell>
          <cell r="C443" t="str">
            <v>ЧЕРКАСЬКА ОБЛАСТЬ</v>
          </cell>
          <cell r="D443">
            <v>31082518</v>
          </cell>
          <cell r="E443" t="str">
            <v>ТОВАРИСТВО З ОБМЕЖЕНОЮ ВIДПОВIДАЛЬНIСТЮ ЗОЛОТОНIСЬКИЙ ЛIКЕРО-ГОРIЛЧАНИЙ ЗАВОД "ЗЛАТОГОР"</v>
          </cell>
          <cell r="F443">
            <v>105904.258</v>
          </cell>
          <cell r="G443">
            <v>121731.228</v>
          </cell>
          <cell r="H443">
            <v>133188.19099999999</v>
          </cell>
          <cell r="I443">
            <v>151085.158</v>
          </cell>
          <cell r="J443">
            <v>29353.929800000002</v>
          </cell>
          <cell r="K443">
            <v>0</v>
          </cell>
          <cell r="L443">
            <v>0</v>
          </cell>
          <cell r="M443">
            <v>37706.7408</v>
          </cell>
          <cell r="N443">
            <v>17211.366099999999</v>
          </cell>
        </row>
        <row r="444">
          <cell r="B444">
            <v>23</v>
          </cell>
          <cell r="C444" t="str">
            <v>ЧЕРКАСЬКА ОБЛАСТЬ</v>
          </cell>
          <cell r="D444">
            <v>32718137</v>
          </cell>
          <cell r="E444" t="str">
            <v>ТОВАРИСТВО З ОБМЕЖЕНОЮ ВIДПОВIДАЛЬНIСТЮ "НАЦIОНАЛЬНА ГОРIЛЧАНА КОМПАНIЯ"</v>
          </cell>
          <cell r="F444">
            <v>-4861.0933000000005</v>
          </cell>
          <cell r="G444">
            <v>5814.8045099999999</v>
          </cell>
          <cell r="H444">
            <v>54420.318299999999</v>
          </cell>
          <cell r="I444">
            <v>86584.943700000003</v>
          </cell>
          <cell r="J444">
            <v>80770.139200000005</v>
          </cell>
          <cell r="K444">
            <v>0</v>
          </cell>
          <cell r="L444">
            <v>0</v>
          </cell>
          <cell r="M444">
            <v>42356.867299999998</v>
          </cell>
          <cell r="N444">
            <v>31680.964499999998</v>
          </cell>
        </row>
        <row r="445">
          <cell r="B445">
            <v>23</v>
          </cell>
          <cell r="C445" t="str">
            <v>ЧЕРКАСЬКА ОБЛАСТЬ</v>
          </cell>
          <cell r="D445">
            <v>32480414</v>
          </cell>
          <cell r="E445" t="str">
            <v>ТОВАРИСТВО З ОБМЕЖЕНОЮ ВIДПОВIДАЛЬНIСТЮ "ХЛIБНА НИВА"</v>
          </cell>
          <cell r="F445">
            <v>17389.708500000001</v>
          </cell>
          <cell r="G445">
            <v>20601.088199999998</v>
          </cell>
          <cell r="H445">
            <v>37809.367400000003</v>
          </cell>
          <cell r="I445">
            <v>45296.354800000001</v>
          </cell>
          <cell r="J445">
            <v>24695.266599999999</v>
          </cell>
          <cell r="K445">
            <v>0</v>
          </cell>
          <cell r="L445">
            <v>0</v>
          </cell>
          <cell r="M445">
            <v>10420.048500000001</v>
          </cell>
          <cell r="N445">
            <v>6978.6338400000004</v>
          </cell>
        </row>
        <row r="446">
          <cell r="B446">
            <v>23</v>
          </cell>
          <cell r="C446" t="str">
            <v>ЧЕРКАСЬКА ОБЛАСТЬ</v>
          </cell>
          <cell r="D446">
            <v>14216689</v>
          </cell>
          <cell r="E446" t="str">
            <v>ДЕРЖАВНЕ ПIДПРИЄМСТВО УМАНСЬКИЙ ЛIКЕРО-ГОРIЛЧАНИЙ ЗАВОД</v>
          </cell>
          <cell r="F446">
            <v>1350.99244</v>
          </cell>
          <cell r="G446">
            <v>5197.82</v>
          </cell>
          <cell r="H446">
            <v>37837.155899999998</v>
          </cell>
          <cell r="I446">
            <v>40985.612399999998</v>
          </cell>
          <cell r="J446">
            <v>35787.792399999998</v>
          </cell>
          <cell r="K446">
            <v>0</v>
          </cell>
          <cell r="L446">
            <v>-4496.2357000000002</v>
          </cell>
          <cell r="M446">
            <v>5148.3581400000003</v>
          </cell>
          <cell r="N446">
            <v>5148.3535700000002</v>
          </cell>
        </row>
        <row r="447">
          <cell r="B447">
            <v>23</v>
          </cell>
          <cell r="C447" t="str">
            <v>ЧЕРКАСЬКА ОБЛАСТЬ</v>
          </cell>
          <cell r="D447">
            <v>22800735</v>
          </cell>
          <cell r="E447" t="str">
            <v>ВIДКРИТЕ АКЦIОНЕРНЕ ТОВАРИСТВО "ЧЕРКАСИОБЛЕНЕРГО"</v>
          </cell>
          <cell r="F447">
            <v>23184.045399999999</v>
          </cell>
          <cell r="G447">
            <v>23233.274600000001</v>
          </cell>
          <cell r="H447">
            <v>35261.205900000001</v>
          </cell>
          <cell r="I447">
            <v>38291.324800000002</v>
          </cell>
          <cell r="J447">
            <v>15058.050300000001</v>
          </cell>
          <cell r="K447">
            <v>0</v>
          </cell>
          <cell r="L447">
            <v>0</v>
          </cell>
          <cell r="M447">
            <v>2942.7097100000001</v>
          </cell>
          <cell r="N447">
            <v>2938.7129199999999</v>
          </cell>
        </row>
        <row r="448">
          <cell r="B448">
            <v>23</v>
          </cell>
          <cell r="C448" t="str">
            <v>ЧЕРКАСЬКА ОБЛАСТЬ</v>
          </cell>
          <cell r="D448">
            <v>2469333</v>
          </cell>
          <cell r="E448" t="str">
            <v>УКРАЇНСЬКО - НIМЕЦЬКЕ ЗАКРИТЕ АКЦIОНЕРНЕ ТОВАРИСТВО "ГРАФIЯ УКРАЇНА"</v>
          </cell>
          <cell r="F448">
            <v>42979.076800000003</v>
          </cell>
          <cell r="G448">
            <v>42963.167999999998</v>
          </cell>
          <cell r="H448">
            <v>35098.869400000003</v>
          </cell>
          <cell r="I448">
            <v>35090.351300000002</v>
          </cell>
          <cell r="J448">
            <v>-7872.8167000000003</v>
          </cell>
          <cell r="K448">
            <v>0</v>
          </cell>
          <cell r="L448">
            <v>0</v>
          </cell>
          <cell r="M448">
            <v>3.0020899999999999</v>
          </cell>
          <cell r="N448">
            <v>-8.6640999999999995</v>
          </cell>
        </row>
        <row r="449">
          <cell r="B449">
            <v>23</v>
          </cell>
          <cell r="C449" t="str">
            <v>ЧЕРКАСЬКА ОБЛАСТЬ</v>
          </cell>
          <cell r="D449">
            <v>31803687</v>
          </cell>
          <cell r="E449" t="str">
            <v>ТОВАРИСТВО З ОБМЕЖЕНОЮ ВIДПОВIДАЛЬНIСТЮ "ЩЕДРИЙ ХУТIР"</v>
          </cell>
          <cell r="F449">
            <v>55567.643900000003</v>
          </cell>
          <cell r="G449">
            <v>60362.542500000003</v>
          </cell>
          <cell r="H449">
            <v>29798.429499999998</v>
          </cell>
          <cell r="I449">
            <v>21826.205999999998</v>
          </cell>
          <cell r="J449">
            <v>-38536.336000000003</v>
          </cell>
          <cell r="K449">
            <v>0</v>
          </cell>
          <cell r="L449">
            <v>0</v>
          </cell>
          <cell r="M449">
            <v>16.798870000000001</v>
          </cell>
          <cell r="N449">
            <v>-7972.2235000000001</v>
          </cell>
        </row>
        <row r="450">
          <cell r="B450">
            <v>23</v>
          </cell>
          <cell r="C450" t="str">
            <v>ЧЕРКАСЬКА ОБЛАСТЬ</v>
          </cell>
          <cell r="D450">
            <v>3361402</v>
          </cell>
          <cell r="E450" t="str">
            <v>ВIДКРИТЕ АКЦIОНЕРНЕ ТОВАРИСТВО ПО ГАЗОПОСТАЧАННЮ ТА ГАЗИФIКАЦIЇ "ЧЕРКАСИГАЗ"</v>
          </cell>
          <cell r="F450">
            <v>13078.8393</v>
          </cell>
          <cell r="G450">
            <v>13126.355299999999</v>
          </cell>
          <cell r="H450">
            <v>12926.5591</v>
          </cell>
          <cell r="I450">
            <v>15209.9529</v>
          </cell>
          <cell r="J450">
            <v>2083.5975600000002</v>
          </cell>
          <cell r="K450">
            <v>0</v>
          </cell>
          <cell r="L450">
            <v>-2.7598099999999999</v>
          </cell>
          <cell r="M450">
            <v>2231.3598499999998</v>
          </cell>
          <cell r="N450">
            <v>2211.4683500000001</v>
          </cell>
        </row>
        <row r="451">
          <cell r="B451">
            <v>23</v>
          </cell>
          <cell r="C451" t="str">
            <v>ЧЕРКАСЬКА ОБЛАСТЬ</v>
          </cell>
          <cell r="D451">
            <v>4694614</v>
          </cell>
          <cell r="E451" t="str">
            <v>УПРАВЛIННЯ МАГIСТРАЛЬНИХ ГАЗОПРОВОДIВ "ЧЕРКАСИТРАНСГАЗ" ДОЧIРНЬОЇ КОМПАНIЇ "УКРТРАНСГАЗ" НАЦIОНАЛЬНОЇ АКЦIОНЕРНОЇ КОМПАНIЇ "НАФТОГАЗ УКРАЇНИ"</v>
          </cell>
          <cell r="F451">
            <v>2139.18219</v>
          </cell>
          <cell r="G451">
            <v>2141.6650300000001</v>
          </cell>
          <cell r="H451">
            <v>11110.253199999999</v>
          </cell>
          <cell r="I451">
            <v>11110.65</v>
          </cell>
          <cell r="J451">
            <v>8968.9849699999995</v>
          </cell>
          <cell r="K451">
            <v>0</v>
          </cell>
          <cell r="L451">
            <v>0</v>
          </cell>
          <cell r="M451">
            <v>3.2977099999999999</v>
          </cell>
          <cell r="N451">
            <v>0.39683000000000002</v>
          </cell>
        </row>
        <row r="452">
          <cell r="B452">
            <v>23</v>
          </cell>
          <cell r="C452" t="str">
            <v>ЧЕРКАСЬКА ОБЛАСТЬ</v>
          </cell>
          <cell r="D452">
            <v>31407113</v>
          </cell>
          <cell r="E452" t="str">
            <v>ТОВАРИСТВО З ОБМЕЖЕНОЮ ВIДПОВIДАЛЬНIСТЮ З IНОЗЕМНИМИ IНВЕСТИЦIЯМИ "ЛIГГЕТТ-ДУКАТ (УКРАЇНА) ЛIМIТЕД"</v>
          </cell>
          <cell r="F452">
            <v>2243.79558</v>
          </cell>
          <cell r="G452">
            <v>2425.2849099999999</v>
          </cell>
          <cell r="H452">
            <v>10008.039699999999</v>
          </cell>
          <cell r="I452">
            <v>10015.6713</v>
          </cell>
          <cell r="J452">
            <v>7590.3864000000003</v>
          </cell>
          <cell r="K452">
            <v>0</v>
          </cell>
          <cell r="L452">
            <v>0</v>
          </cell>
          <cell r="M452">
            <v>3.4341900000000001</v>
          </cell>
          <cell r="N452">
            <v>-126.34469</v>
          </cell>
        </row>
        <row r="453">
          <cell r="B453">
            <v>23</v>
          </cell>
          <cell r="C453" t="str">
            <v>ЧЕРКАСЬКА ОБЛАСТЬ</v>
          </cell>
          <cell r="D453">
            <v>5765888</v>
          </cell>
          <cell r="E453" t="str">
            <v>ВIДКРИТЕ АКЦIОНЕРНЕ ТОВАРИСТВО "УМАНЬФЕРММАШ"</v>
          </cell>
          <cell r="F453">
            <v>7245.1067400000002</v>
          </cell>
          <cell r="G453">
            <v>7246.10095</v>
          </cell>
          <cell r="H453">
            <v>6176.3759499999996</v>
          </cell>
          <cell r="I453">
            <v>9656.1372100000008</v>
          </cell>
          <cell r="J453">
            <v>2410.0362599999999</v>
          </cell>
          <cell r="K453">
            <v>0</v>
          </cell>
          <cell r="L453">
            <v>0</v>
          </cell>
          <cell r="M453">
            <v>3483.7905700000001</v>
          </cell>
          <cell r="N453">
            <v>3479.76125</v>
          </cell>
        </row>
        <row r="454">
          <cell r="B454">
            <v>23</v>
          </cell>
          <cell r="C454" t="str">
            <v>ЧЕРКАСЬКА ОБЛАСТЬ</v>
          </cell>
          <cell r="D454">
            <v>31141625</v>
          </cell>
          <cell r="E454" t="str">
            <v>ДОЧIРНЄ ПIДПРИЄМСТВО "ЧЕРКАСЬКИЙ ОБЛАВТОДОР" ВIДКРИТОГО АКЦIОНЕРНОГО ТОВАРИСТВА "ДЕРЖАВНА АКЦIОНЕРНА КОМПАНIЯ "АВТОМОБIЛЬНI ДОРОГИ УКРАЇНИ"</v>
          </cell>
          <cell r="F454">
            <v>8591.2859700000008</v>
          </cell>
          <cell r="G454">
            <v>8636.2937199999997</v>
          </cell>
          <cell r="H454">
            <v>8300.5041000000001</v>
          </cell>
          <cell r="I454">
            <v>9058.1985000000004</v>
          </cell>
          <cell r="J454">
            <v>421.90478000000002</v>
          </cell>
          <cell r="K454">
            <v>0</v>
          </cell>
          <cell r="L454">
            <v>0</v>
          </cell>
          <cell r="M454">
            <v>707.27178000000004</v>
          </cell>
          <cell r="N454">
            <v>696.88241000000005</v>
          </cell>
        </row>
        <row r="455">
          <cell r="B455">
            <v>23</v>
          </cell>
          <cell r="C455" t="str">
            <v>ЧЕРКАСЬКА ОБЛАСТЬ</v>
          </cell>
          <cell r="D455">
            <v>204033</v>
          </cell>
          <cell r="E455" t="str">
            <v>ВIДКРИТЕ АКЦIОНЕРНЕ ТОВАРИСТВО "ЧЕРКАСЬКЕ ХIМВОЛОКНО"</v>
          </cell>
          <cell r="F455">
            <v>-4062.7631999999999</v>
          </cell>
          <cell r="G455">
            <v>-5746.5342000000001</v>
          </cell>
          <cell r="H455">
            <v>6847.0397400000002</v>
          </cell>
          <cell r="I455">
            <v>7468.1886299999996</v>
          </cell>
          <cell r="J455">
            <v>13214.7228</v>
          </cell>
          <cell r="K455">
            <v>0</v>
          </cell>
          <cell r="L455">
            <v>0</v>
          </cell>
          <cell r="M455">
            <v>461.75612000000001</v>
          </cell>
          <cell r="N455">
            <v>460.45566000000002</v>
          </cell>
        </row>
        <row r="456">
          <cell r="B456">
            <v>23</v>
          </cell>
          <cell r="C456" t="str">
            <v>ЧЕРКАСЬКА ОБЛАСТЬ</v>
          </cell>
          <cell r="D456">
            <v>5390419</v>
          </cell>
          <cell r="E456" t="str">
            <v>ВIДКРИТЕ АКЦIОНЕРНЕ ТОВАРИСТВО "ЧЕРКАСЬКИЙ АВТОБУС"</v>
          </cell>
          <cell r="F456">
            <v>-1788.2959000000001</v>
          </cell>
          <cell r="G456">
            <v>1125.4193399999999</v>
          </cell>
          <cell r="H456">
            <v>6880.6596300000001</v>
          </cell>
          <cell r="I456">
            <v>6736.0441499999997</v>
          </cell>
          <cell r="J456">
            <v>5610.6248100000003</v>
          </cell>
          <cell r="K456">
            <v>0</v>
          </cell>
          <cell r="L456">
            <v>0</v>
          </cell>
          <cell r="M456">
            <v>2783.9835899999998</v>
          </cell>
          <cell r="N456">
            <v>-151.33439000000001</v>
          </cell>
        </row>
        <row r="457">
          <cell r="B457">
            <v>23</v>
          </cell>
          <cell r="C457" t="str">
            <v>ЧЕРКАСЬКА ОБЛАСТЬ</v>
          </cell>
          <cell r="D457">
            <v>25207245</v>
          </cell>
          <cell r="E457" t="str">
            <v>ФIЛIЯ " КАНIВСЬКА ГЕС" ВIДКРИТОГО АКЦIОНЕРНОГО ТОВАРИСТВА "УКРГIДРОЕНЕРГО"</v>
          </cell>
          <cell r="F457">
            <v>6078.3653400000003</v>
          </cell>
          <cell r="G457">
            <v>6295.1016900000004</v>
          </cell>
          <cell r="H457">
            <v>6002.1690600000002</v>
          </cell>
          <cell r="I457">
            <v>5802.6021300000002</v>
          </cell>
          <cell r="J457">
            <v>-492.49955999999997</v>
          </cell>
          <cell r="K457">
            <v>0</v>
          </cell>
          <cell r="L457">
            <v>0</v>
          </cell>
          <cell r="M457">
            <v>4.0399799999999999</v>
          </cell>
          <cell r="N457">
            <v>-201.63398000000001</v>
          </cell>
        </row>
        <row r="458">
          <cell r="B458">
            <v>23</v>
          </cell>
          <cell r="C458" t="str">
            <v>ЧЕРКАСЬКА ОБЛАСТЬ</v>
          </cell>
          <cell r="D458">
            <v>2082522</v>
          </cell>
          <cell r="E458" t="str">
            <v>ТЕПЛОВИХ МЕРЕЖ "ЧЕРКАСИТЕПЛОКОМУНЕНЕРГО"</v>
          </cell>
          <cell r="F458">
            <v>3929.3258500000002</v>
          </cell>
          <cell r="G458">
            <v>3956.63114</v>
          </cell>
          <cell r="H458">
            <v>4503.2999499999996</v>
          </cell>
          <cell r="I458">
            <v>5076.9750800000002</v>
          </cell>
          <cell r="J458">
            <v>1120.34394</v>
          </cell>
          <cell r="K458">
            <v>0</v>
          </cell>
          <cell r="L458">
            <v>0</v>
          </cell>
          <cell r="M458">
            <v>538.06880999999998</v>
          </cell>
          <cell r="N458">
            <v>525.77953000000002</v>
          </cell>
        </row>
        <row r="459">
          <cell r="B459">
            <v>23</v>
          </cell>
          <cell r="C459" t="str">
            <v>ЧЕРКАСЬКА ОБЛАСТЬ</v>
          </cell>
          <cell r="D459">
            <v>205104</v>
          </cell>
          <cell r="E459" t="str">
            <v>ПIДПРИЄМСТВО "ЧЕРКАСЬКИЙ ДЕРЖАВНИЙ ЗАВОД ХIМIЧНИХ РЕАКТИВIВ"</v>
          </cell>
          <cell r="F459">
            <v>624.88306999999998</v>
          </cell>
          <cell r="G459">
            <v>244.91002</v>
          </cell>
          <cell r="H459">
            <v>4731.7427399999997</v>
          </cell>
          <cell r="I459">
            <v>4908.9484499999999</v>
          </cell>
          <cell r="J459">
            <v>4664.0384299999996</v>
          </cell>
          <cell r="K459">
            <v>0</v>
          </cell>
          <cell r="L459">
            <v>-163.10414</v>
          </cell>
          <cell r="M459">
            <v>2.6173799999999998</v>
          </cell>
          <cell r="N459">
            <v>2.61707</v>
          </cell>
        </row>
        <row r="460">
          <cell r="B460">
            <v>23</v>
          </cell>
          <cell r="C460" t="str">
            <v>ЧЕРКАСЬКА ОБЛАСТЬ</v>
          </cell>
          <cell r="D460">
            <v>31712600</v>
          </cell>
          <cell r="E460" t="str">
            <v>ТОВАРИСТВО З ОБМЕЖЕНОЮ ВIДПОВIДАЛЬНIСТЮ "ЧЕРКАСЬКИЙ ЛIКЕРО-ГОРIЛЧАНИЙ ЗАВОД"</v>
          </cell>
          <cell r="F460">
            <v>2670.3865500000002</v>
          </cell>
          <cell r="G460">
            <v>2789.6151300000001</v>
          </cell>
          <cell r="H460">
            <v>2792.6953800000001</v>
          </cell>
          <cell r="I460">
            <v>4085.8739399999999</v>
          </cell>
          <cell r="J460">
            <v>1296.25881</v>
          </cell>
          <cell r="K460">
            <v>0</v>
          </cell>
          <cell r="L460">
            <v>0</v>
          </cell>
          <cell r="M460">
            <v>794.47740999999996</v>
          </cell>
          <cell r="N460">
            <v>778.76837</v>
          </cell>
        </row>
        <row r="461">
          <cell r="B461">
            <v>23</v>
          </cell>
          <cell r="C461" t="str">
            <v>ЧЕРКАСЬКА ОБЛАСТЬ</v>
          </cell>
          <cell r="D461">
            <v>24358574</v>
          </cell>
          <cell r="E461" t="str">
            <v>ЧЕРКАСЬКА ФIЛIЯ ЗАТ "УКРАЇНСЬКИЙ МОБIЛЬНИЙ ЗВ'ЯЗОК"</v>
          </cell>
          <cell r="F461">
            <v>3881.38</v>
          </cell>
          <cell r="G461">
            <v>3881.3699200000001</v>
          </cell>
          <cell r="H461">
            <v>3407.9920000000002</v>
          </cell>
          <cell r="I461">
            <v>3407.9920000000002</v>
          </cell>
          <cell r="J461">
            <v>-473.37792000000002</v>
          </cell>
          <cell r="K461">
            <v>0</v>
          </cell>
          <cell r="L461">
            <v>0</v>
          </cell>
          <cell r="M461">
            <v>0</v>
          </cell>
          <cell r="N461">
            <v>0</v>
          </cell>
        </row>
        <row r="462">
          <cell r="B462">
            <v>24</v>
          </cell>
          <cell r="C462" t="str">
            <v>ЧЕРНIВЕЦЬКА ОБЛАСТЬ</v>
          </cell>
          <cell r="D462">
            <v>25082698</v>
          </cell>
          <cell r="E462" t="str">
            <v>ДЕПАРТАМЕНТ ЕКОНОМIКИ ЧЕРНIВЕЦЬКОЇ МIСЬКОЇ РАДИ</v>
          </cell>
          <cell r="F462">
            <v>8384.3250000000007</v>
          </cell>
          <cell r="G462">
            <v>8807.9970699999994</v>
          </cell>
          <cell r="H462">
            <v>16072.297</v>
          </cell>
          <cell r="I462">
            <v>16040.863300000001</v>
          </cell>
          <cell r="J462">
            <v>7232.8662299999996</v>
          </cell>
          <cell r="K462">
            <v>0</v>
          </cell>
          <cell r="L462">
            <v>0</v>
          </cell>
          <cell r="M462">
            <v>1634.37248</v>
          </cell>
          <cell r="N462">
            <v>628.56629999999996</v>
          </cell>
        </row>
        <row r="463">
          <cell r="B463">
            <v>24</v>
          </cell>
          <cell r="C463" t="str">
            <v>ЧЕРНIВЕЦЬКА ОБЛАСТЬ</v>
          </cell>
          <cell r="D463">
            <v>130760</v>
          </cell>
          <cell r="E463" t="str">
            <v>ВIДКРИТЕ АКЦIОНЕРНЕ ТОВАРИСТВО "ЕНЕРГОПОСТАЧАЛЬНА КОМПАНIЯ "ЧЕРНIВЦIОБЛЕНЕРГО"</v>
          </cell>
          <cell r="F463">
            <v>9965.1612999999998</v>
          </cell>
          <cell r="G463">
            <v>9347.1475499999997</v>
          </cell>
          <cell r="H463">
            <v>14561.6322</v>
          </cell>
          <cell r="I463">
            <v>15361.3081</v>
          </cell>
          <cell r="J463">
            <v>6014.1605200000004</v>
          </cell>
          <cell r="K463">
            <v>59.657060000000001</v>
          </cell>
          <cell r="L463">
            <v>59.657060000000001</v>
          </cell>
          <cell r="M463">
            <v>1034.8524</v>
          </cell>
          <cell r="N463">
            <v>780.59398999999996</v>
          </cell>
        </row>
        <row r="464">
          <cell r="B464">
            <v>24</v>
          </cell>
          <cell r="C464" t="str">
            <v>ЧЕРНIВЕЦЬКА ОБЛАСТЬ</v>
          </cell>
          <cell r="D464">
            <v>34396068</v>
          </cell>
          <cell r="E464" t="str">
            <v>ТОВАРИСТВО З ОБМЕЖЕНОЮ ВIДПОВIДАЛЬНIСТЮ "ЗЛАТОГОР" ЛУЖАНСЬКИЙ ЛIКЕРО-ГОРIЛЧАНИЙ ЗАВОД"</v>
          </cell>
          <cell r="F464">
            <v>0</v>
          </cell>
          <cell r="G464">
            <v>0</v>
          </cell>
          <cell r="H464">
            <v>4380.6000000000004</v>
          </cell>
          <cell r="I464">
            <v>11273.4624</v>
          </cell>
          <cell r="J464">
            <v>11273.4624</v>
          </cell>
          <cell r="K464">
            <v>0</v>
          </cell>
          <cell r="L464">
            <v>0</v>
          </cell>
          <cell r="M464">
            <v>6642.8610699999999</v>
          </cell>
          <cell r="N464">
            <v>6642.8610699999999</v>
          </cell>
        </row>
        <row r="465">
          <cell r="B465">
            <v>24</v>
          </cell>
          <cell r="C465" t="str">
            <v>ЧЕРНIВЕЦЬКА ОБЛАСТЬ</v>
          </cell>
          <cell r="D465">
            <v>22845873</v>
          </cell>
          <cell r="E465" t="str">
            <v>ЧЕРНIВЕЦЬКА ФIЛIЯ ДОЧIРНЬОЇ КОМПАНIЇ "ГАЗ УКРАЇНИ" НАЦIОНАЛЬНОЇ АКЦIОНЕРНОЇ КОМПАНIЇ "НАФТОГАЗ УКРАЇНИ"</v>
          </cell>
          <cell r="F465">
            <v>1842.2545700000001</v>
          </cell>
          <cell r="G465">
            <v>1794.3452299999999</v>
          </cell>
          <cell r="H465">
            <v>3763.5781499999998</v>
          </cell>
          <cell r="I465">
            <v>4224.6658399999997</v>
          </cell>
          <cell r="J465">
            <v>2430.3206100000002</v>
          </cell>
          <cell r="K465">
            <v>0</v>
          </cell>
          <cell r="L465">
            <v>0</v>
          </cell>
          <cell r="M465">
            <v>523.84969999999998</v>
          </cell>
          <cell r="N465">
            <v>461.08769000000001</v>
          </cell>
        </row>
        <row r="466">
          <cell r="B466">
            <v>24</v>
          </cell>
          <cell r="C466" t="str">
            <v>ЧЕРНIВЕЦЬКА ОБЛАСТЬ</v>
          </cell>
          <cell r="D466">
            <v>3361780</v>
          </cell>
          <cell r="E466" t="str">
            <v>ДЕРЖАВНЕ КОМУНАЛЬНЕ ПIДПРИЄМСТВО "ЧЕРНIВЦIВОДОКАНАЛ"</v>
          </cell>
          <cell r="F466">
            <v>1922.8754799999999</v>
          </cell>
          <cell r="G466">
            <v>3467.2079100000001</v>
          </cell>
          <cell r="H466">
            <v>747.80339000000004</v>
          </cell>
          <cell r="I466">
            <v>4092.1873500000002</v>
          </cell>
          <cell r="J466">
            <v>624.97943999999995</v>
          </cell>
          <cell r="K466">
            <v>1140.7076</v>
          </cell>
          <cell r="L466">
            <v>-2708.4110000000001</v>
          </cell>
          <cell r="M466">
            <v>3.9653299999999998</v>
          </cell>
          <cell r="N466">
            <v>2.9312999999999998</v>
          </cell>
        </row>
        <row r="467">
          <cell r="B467">
            <v>24</v>
          </cell>
          <cell r="C467" t="str">
            <v>ЧЕРНIВЕЦЬКА ОБЛАСТЬ</v>
          </cell>
          <cell r="D467">
            <v>21434932</v>
          </cell>
          <cell r="E467" t="str">
            <v>ЧЕРНIВЕЦЬКА ФIЛIЯ ЗАТ "УКРАЇНСЬКИЙ МОБIЛЬНИЙ ЗВ'ЯЗОК"</v>
          </cell>
          <cell r="F467">
            <v>3957.51</v>
          </cell>
          <cell r="G467">
            <v>3957.51</v>
          </cell>
          <cell r="H467">
            <v>3948.375</v>
          </cell>
          <cell r="I467">
            <v>3948.375</v>
          </cell>
          <cell r="J467">
            <v>-9.1349999999999998</v>
          </cell>
          <cell r="K467">
            <v>0</v>
          </cell>
          <cell r="L467">
            <v>0</v>
          </cell>
          <cell r="M467">
            <v>7.2749999999999995E-2</v>
          </cell>
          <cell r="N467">
            <v>0</v>
          </cell>
        </row>
        <row r="468">
          <cell r="B468">
            <v>24</v>
          </cell>
          <cell r="C468" t="str">
            <v>ЧЕРНIВЕЦЬКА ОБЛАСТЬ</v>
          </cell>
          <cell r="D468">
            <v>14262749</v>
          </cell>
          <cell r="E468" t="str">
            <v>ЗАКРИТЕ АКЦIОНЕРНЕ ТОВАРИСТВО "ТРАНСМОСТ "</v>
          </cell>
          <cell r="F468">
            <v>1030.84907</v>
          </cell>
          <cell r="G468">
            <v>2572.2542400000002</v>
          </cell>
          <cell r="H468">
            <v>4918.9417100000001</v>
          </cell>
          <cell r="I468">
            <v>3875.1493999999998</v>
          </cell>
          <cell r="J468">
            <v>1302.89516</v>
          </cell>
          <cell r="K468">
            <v>0</v>
          </cell>
          <cell r="L468">
            <v>0</v>
          </cell>
          <cell r="M468">
            <v>520.10009000000002</v>
          </cell>
          <cell r="N468">
            <v>-1043.7923000000001</v>
          </cell>
        </row>
        <row r="469">
          <cell r="B469">
            <v>24</v>
          </cell>
          <cell r="C469" t="str">
            <v>ЧЕРНIВЕЦЬКА ОБЛАСТЬ</v>
          </cell>
          <cell r="D469">
            <v>22836526</v>
          </cell>
          <cell r="E469" t="str">
            <v>ТОВАРИСТВО З ОБМЕЖЕНОЮ ВIДПОВIДАЛЬНIСТЮ ВИРОБНИЧО-КОМЕРЦIЙНЕ ТОВАРИСТВО "АРГО"</v>
          </cell>
          <cell r="F469">
            <v>2652.1979900000001</v>
          </cell>
          <cell r="G469">
            <v>4941.6566700000003</v>
          </cell>
          <cell r="H469">
            <v>2886.45253</v>
          </cell>
          <cell r="I469">
            <v>3633.6375499999999</v>
          </cell>
          <cell r="J469">
            <v>-1308.0191</v>
          </cell>
          <cell r="K469">
            <v>0</v>
          </cell>
          <cell r="L469">
            <v>0</v>
          </cell>
          <cell r="M469">
            <v>5196.7836900000002</v>
          </cell>
          <cell r="N469">
            <v>-399.03823999999997</v>
          </cell>
        </row>
        <row r="470">
          <cell r="B470">
            <v>24</v>
          </cell>
          <cell r="C470" t="str">
            <v>ЧЕРНIВЕЦЬКА ОБЛАСТЬ</v>
          </cell>
          <cell r="D470">
            <v>5508177</v>
          </cell>
          <cell r="E470" t="str">
            <v>ВIДКРИТЕ АКЦIОНЕРНЕ ТОВАРИСТВО "ЧЕРНIВЕЦЬКИЙ ЦЕГЕЛЬНИЙ ЗАВОД № 3"</v>
          </cell>
          <cell r="F470">
            <v>2089.78656</v>
          </cell>
          <cell r="G470">
            <v>3246.2359999999999</v>
          </cell>
          <cell r="H470">
            <v>4538.1342699999996</v>
          </cell>
          <cell r="I470">
            <v>3474.91977</v>
          </cell>
          <cell r="J470">
            <v>228.68377000000001</v>
          </cell>
          <cell r="K470">
            <v>0</v>
          </cell>
          <cell r="L470">
            <v>0</v>
          </cell>
          <cell r="M470">
            <v>588.88991999999996</v>
          </cell>
          <cell r="N470">
            <v>-903.21450000000004</v>
          </cell>
        </row>
        <row r="471">
          <cell r="B471">
            <v>24</v>
          </cell>
          <cell r="C471" t="str">
            <v>ЧЕРНIВЕЦЬКА ОБЛАСТЬ</v>
          </cell>
          <cell r="D471">
            <v>22849693</v>
          </cell>
          <cell r="E471" t="str">
            <v>КОМУНАЛЬНЕ ПIДПРИЄМСТВО МIСЬКИЙ ТОРГОВИЙ КОМПЛЕКС "КАЛИНIВСЬКИЙ РИНОК"</v>
          </cell>
          <cell r="F471">
            <v>2828.9444600000002</v>
          </cell>
          <cell r="G471">
            <v>2442.1149999999998</v>
          </cell>
          <cell r="H471">
            <v>3270.3362999999999</v>
          </cell>
          <cell r="I471">
            <v>3390.8724000000002</v>
          </cell>
          <cell r="J471">
            <v>948.75739999999996</v>
          </cell>
          <cell r="K471">
            <v>0</v>
          </cell>
          <cell r="L471">
            <v>0</v>
          </cell>
          <cell r="M471">
            <v>431.22030999999998</v>
          </cell>
          <cell r="N471">
            <v>420.53609999999998</v>
          </cell>
        </row>
        <row r="472">
          <cell r="B472">
            <v>24</v>
          </cell>
          <cell r="C472" t="str">
            <v>ЧЕРНIВЕЦЬКА ОБЛАСТЬ</v>
          </cell>
          <cell r="D472">
            <v>30208421</v>
          </cell>
          <cell r="E472" t="str">
            <v>ТОВАРИСТВО З ОБМЕЖЕНОЮ ВIДПОВIДАЛЬНIСТЮ "РОМА"</v>
          </cell>
          <cell r="F472">
            <v>2231.5182300000001</v>
          </cell>
          <cell r="G472">
            <v>2584.4652099999998</v>
          </cell>
          <cell r="H472">
            <v>2687.31846</v>
          </cell>
          <cell r="I472">
            <v>3098.8471199999999</v>
          </cell>
          <cell r="J472">
            <v>514.38190999999995</v>
          </cell>
          <cell r="K472">
            <v>0</v>
          </cell>
          <cell r="L472">
            <v>0</v>
          </cell>
          <cell r="M472">
            <v>211.85239999999999</v>
          </cell>
          <cell r="N472">
            <v>161.38847999999999</v>
          </cell>
        </row>
        <row r="473">
          <cell r="B473">
            <v>24</v>
          </cell>
          <cell r="C473" t="str">
            <v>ЧЕРНIВЕЦЬКА ОБЛАСТЬ</v>
          </cell>
          <cell r="D473">
            <v>14257808</v>
          </cell>
          <cell r="E473" t="str">
            <v>ПРИВАТНЕ ПIДПРИЄМСТВО "КОЛОС"</v>
          </cell>
          <cell r="F473">
            <v>1394.90509</v>
          </cell>
          <cell r="G473">
            <v>1425.9206200000001</v>
          </cell>
          <cell r="H473">
            <v>2640.4659900000001</v>
          </cell>
          <cell r="I473">
            <v>2701.61931</v>
          </cell>
          <cell r="J473">
            <v>1275.6986899999999</v>
          </cell>
          <cell r="K473">
            <v>0</v>
          </cell>
          <cell r="L473">
            <v>0</v>
          </cell>
          <cell r="M473">
            <v>150.01609999999999</v>
          </cell>
          <cell r="N473">
            <v>61.152009999999997</v>
          </cell>
        </row>
        <row r="474">
          <cell r="B474">
            <v>24</v>
          </cell>
          <cell r="C474" t="str">
            <v>ЧЕРНIВЕЦЬКА ОБЛАСТЬ</v>
          </cell>
          <cell r="D474">
            <v>5431689</v>
          </cell>
          <cell r="E474" t="str">
            <v>ОБЛАСНЕ ДЕРЖАВНЕ КОМУНАЛЬНЕ ПIДПРИЄМСТВО "ЧЕРНIВЦIОБЛТЕПЛОМЕРЕЖА"</v>
          </cell>
          <cell r="F474">
            <v>2193.45921</v>
          </cell>
          <cell r="G474">
            <v>2151.2609400000001</v>
          </cell>
          <cell r="H474">
            <v>2584.7741500000002</v>
          </cell>
          <cell r="I474">
            <v>2621.8796299999999</v>
          </cell>
          <cell r="J474">
            <v>470.61869000000002</v>
          </cell>
          <cell r="K474">
            <v>0</v>
          </cell>
          <cell r="L474">
            <v>-34.788580000000003</v>
          </cell>
          <cell r="M474">
            <v>0</v>
          </cell>
          <cell r="N474">
            <v>-2.44258</v>
          </cell>
        </row>
        <row r="475">
          <cell r="B475">
            <v>24</v>
          </cell>
          <cell r="C475" t="str">
            <v>ЧЕРНIВЕЦЬКА ОБЛАСТЬ</v>
          </cell>
          <cell r="D475">
            <v>21438976</v>
          </cell>
          <cell r="E475" t="str">
            <v>ДЕРЖАВНЕ ПIДПРИЄМСТВО БЕРЕГОМЕТСЬКЕ ДЕРЖАВНЕ ЛIСОМИСЛИВСЬКЕ ГОСПОДАРСТВО</v>
          </cell>
          <cell r="F475">
            <v>2350.4519399999999</v>
          </cell>
          <cell r="G475">
            <v>2466.8040599999999</v>
          </cell>
          <cell r="H475">
            <v>2543.62444</v>
          </cell>
          <cell r="I475">
            <v>2497.7177799999999</v>
          </cell>
          <cell r="J475">
            <v>30.913720000000001</v>
          </cell>
          <cell r="K475">
            <v>0</v>
          </cell>
          <cell r="L475">
            <v>0</v>
          </cell>
          <cell r="M475">
            <v>72.046719999999993</v>
          </cell>
          <cell r="N475">
            <v>-47.811660000000003</v>
          </cell>
        </row>
        <row r="476">
          <cell r="B476">
            <v>24</v>
          </cell>
          <cell r="C476" t="str">
            <v>ЧЕРНIВЕЦЬКА ОБЛАСТЬ</v>
          </cell>
          <cell r="D476">
            <v>31963989</v>
          </cell>
          <cell r="E476" t="str">
            <v>ДОЧIРНЄ ПIДПРИЄМСТВО "ЧЕРНIВЕЦЬКИЙ ОБЛАВТОДОР" ВАТ "ДАК "АВТОМОБIЛЬНI ДОРОГИ УКРАЇНИ"</v>
          </cell>
          <cell r="F476">
            <v>1891.0069800000001</v>
          </cell>
          <cell r="G476">
            <v>1626.47</v>
          </cell>
          <cell r="H476">
            <v>2441.9055199999998</v>
          </cell>
          <cell r="I476">
            <v>2435.92128</v>
          </cell>
          <cell r="J476">
            <v>809.45128</v>
          </cell>
          <cell r="K476">
            <v>0</v>
          </cell>
          <cell r="L476">
            <v>0</v>
          </cell>
          <cell r="M476">
            <v>38.98789</v>
          </cell>
          <cell r="N476">
            <v>-8.8655500000000007</v>
          </cell>
        </row>
        <row r="477">
          <cell r="B477">
            <v>24</v>
          </cell>
          <cell r="C477" t="str">
            <v>ЧЕРНIВЕЦЬКА ОБЛАСТЬ</v>
          </cell>
          <cell r="D477">
            <v>23250627</v>
          </cell>
          <cell r="E477" t="str">
            <v>ТОВАРИСТВО З ОБМЕЖЕНОЮ ВIДПОВIДАЛЬНIСТЮ "ДЕФIС"</v>
          </cell>
          <cell r="F477">
            <v>1550.5737099999999</v>
          </cell>
          <cell r="G477">
            <v>1629.0257899999999</v>
          </cell>
          <cell r="H477">
            <v>1432.0325600000001</v>
          </cell>
          <cell r="I477">
            <v>1905.2969700000001</v>
          </cell>
          <cell r="J477">
            <v>276.27118000000002</v>
          </cell>
          <cell r="K477">
            <v>0</v>
          </cell>
          <cell r="L477">
            <v>0</v>
          </cell>
          <cell r="M477">
            <v>105.26606</v>
          </cell>
          <cell r="N477">
            <v>98.058710000000005</v>
          </cell>
        </row>
        <row r="478">
          <cell r="B478">
            <v>24</v>
          </cell>
          <cell r="C478" t="str">
            <v>ЧЕРНIВЕЦЬКА ОБЛАСТЬ</v>
          </cell>
          <cell r="D478">
            <v>30045061</v>
          </cell>
          <cell r="E478" t="str">
            <v>ТОВАРИСТВО З ОБМЕЖЕНОЮ ВIДПОВIДАЛЬНIСТЮ "МАШЗАВОД"</v>
          </cell>
          <cell r="F478">
            <v>4450.0643600000003</v>
          </cell>
          <cell r="G478">
            <v>3192.0785599999999</v>
          </cell>
          <cell r="H478">
            <v>1402.1619800000001</v>
          </cell>
          <cell r="I478">
            <v>1772.77961</v>
          </cell>
          <cell r="J478">
            <v>-1419.299</v>
          </cell>
          <cell r="K478">
            <v>0</v>
          </cell>
          <cell r="L478">
            <v>0</v>
          </cell>
          <cell r="M478">
            <v>484.79694000000001</v>
          </cell>
          <cell r="N478">
            <v>369.35118999999997</v>
          </cell>
        </row>
        <row r="479">
          <cell r="B479">
            <v>24</v>
          </cell>
          <cell r="C479" t="str">
            <v>ЧЕРНIВЕЦЬКА ОБЛАСТЬ</v>
          </cell>
          <cell r="D479">
            <v>21440625</v>
          </cell>
          <cell r="E479" t="str">
            <v>ДЕРЖАВНЕ ЛIСОГОСПОДАРСЬКЕ ПIДПРИЄМСТВО "ДЕРЖЛIСГОСП"</v>
          </cell>
          <cell r="F479">
            <v>1513.6142500000001</v>
          </cell>
          <cell r="G479">
            <v>1473.0481600000001</v>
          </cell>
          <cell r="H479">
            <v>1765.8849600000001</v>
          </cell>
          <cell r="I479">
            <v>1771.96522</v>
          </cell>
          <cell r="J479">
            <v>298.91705999999999</v>
          </cell>
          <cell r="K479">
            <v>0</v>
          </cell>
          <cell r="L479">
            <v>0</v>
          </cell>
          <cell r="M479">
            <v>5.7297099999999999</v>
          </cell>
          <cell r="N479">
            <v>5.5997899999999996</v>
          </cell>
        </row>
        <row r="480">
          <cell r="B480">
            <v>24</v>
          </cell>
          <cell r="C480" t="str">
            <v>ЧЕРНIВЕЦЬКА ОБЛАСТЬ</v>
          </cell>
          <cell r="D480">
            <v>274453</v>
          </cell>
          <cell r="E480" t="str">
            <v>ЧЕРНIВЕЦЬКЕ ЛIСОГОСПОДАРСЬКЕ ДЕРЖАВНЕ ПIДПРИЄМСТВО</v>
          </cell>
          <cell r="F480">
            <v>1381.8336999999999</v>
          </cell>
          <cell r="G480">
            <v>1463.31575</v>
          </cell>
          <cell r="H480">
            <v>1701.17678</v>
          </cell>
          <cell r="I480">
            <v>1739.6740199999999</v>
          </cell>
          <cell r="J480">
            <v>276.35827</v>
          </cell>
          <cell r="K480">
            <v>0</v>
          </cell>
          <cell r="L480">
            <v>0</v>
          </cell>
          <cell r="M480">
            <v>92.611429999999999</v>
          </cell>
          <cell r="N480">
            <v>32.08907</v>
          </cell>
        </row>
        <row r="481">
          <cell r="B481">
            <v>24</v>
          </cell>
          <cell r="C481" t="str">
            <v>ЧЕРНIВЕЦЬКА ОБЛАСТЬ</v>
          </cell>
          <cell r="D481">
            <v>1037595</v>
          </cell>
          <cell r="E481" t="str">
            <v>ВIДКРИТЕ АКЦIОНЕРНЕ ТОВАРИСТВО "ЧЕРНIВЕЦЬКА ПЕРЕСУВНА МЕХАНIЗОВАНА КОЛОНА N 76"</v>
          </cell>
          <cell r="F481">
            <v>2535.4300899999998</v>
          </cell>
          <cell r="G481">
            <v>2713.86175</v>
          </cell>
          <cell r="H481">
            <v>1461.32143</v>
          </cell>
          <cell r="I481">
            <v>1723.4597900000001</v>
          </cell>
          <cell r="J481">
            <v>-990.40196000000003</v>
          </cell>
          <cell r="K481">
            <v>0</v>
          </cell>
          <cell r="L481">
            <v>-22.280999999999999</v>
          </cell>
          <cell r="M481">
            <v>218.86713</v>
          </cell>
          <cell r="N481">
            <v>214.90967000000001</v>
          </cell>
        </row>
        <row r="482">
          <cell r="B482">
            <v>25</v>
          </cell>
          <cell r="C482" t="str">
            <v>ЧЕРНIГIВСЬКА ОБЛАСТЬ</v>
          </cell>
          <cell r="D482">
            <v>14333202</v>
          </cell>
          <cell r="E482" t="str">
            <v>АКЦIОНЕРНЕ ТОВАРИСТВО ЗАКРИТОГО ТИПУ "А/Т ТЮТЮНОВА КОМПАНIЯ "В.А.Т.- ПРИЛУКИ"</v>
          </cell>
          <cell r="F482">
            <v>436439.60399999999</v>
          </cell>
          <cell r="G482">
            <v>440785.30300000001</v>
          </cell>
          <cell r="H482">
            <v>372592.50300000003</v>
          </cell>
          <cell r="I482">
            <v>379998.978</v>
          </cell>
          <cell r="J482">
            <v>-60786.324999999997</v>
          </cell>
          <cell r="K482">
            <v>0</v>
          </cell>
          <cell r="L482">
            <v>0</v>
          </cell>
          <cell r="M482">
            <v>7198.3792599999997</v>
          </cell>
          <cell r="N482">
            <v>2843.4972699999998</v>
          </cell>
        </row>
        <row r="483">
          <cell r="B483">
            <v>25</v>
          </cell>
          <cell r="C483" t="str">
            <v>ЧЕРНIГIВСЬКА ОБЛАСТЬ</v>
          </cell>
          <cell r="D483">
            <v>25881243</v>
          </cell>
          <cell r="E483" t="str">
            <v>ЧЕРНIГIВСЬКЕ ВIДДIЛЕННЯ ВIДКРИТОГО АКЦIОНЕРНОГО ТОВАРИСТВА "САН IНТЕРБРЮ УКРАЇНА"</v>
          </cell>
          <cell r="F483">
            <v>2567.8000000000002</v>
          </cell>
          <cell r="G483">
            <v>2730.7</v>
          </cell>
          <cell r="H483">
            <v>66018.006399999998</v>
          </cell>
          <cell r="I483">
            <v>70933.3318</v>
          </cell>
          <cell r="J483">
            <v>68202.631800000003</v>
          </cell>
          <cell r="K483">
            <v>0</v>
          </cell>
          <cell r="L483">
            <v>0</v>
          </cell>
          <cell r="M483">
            <v>5078.2652399999997</v>
          </cell>
          <cell r="N483">
            <v>4915.3253999999997</v>
          </cell>
        </row>
        <row r="484">
          <cell r="B484">
            <v>25</v>
          </cell>
          <cell r="C484" t="str">
            <v>ЧЕРНIГIВСЬКА ОБЛАСТЬ</v>
          </cell>
          <cell r="D484">
            <v>534663345</v>
          </cell>
          <cell r="E484" t="str">
            <v>НАФТОГАЗОВИДОБУВНЕ УПРАВЛIННЯ "ЧЕРНIГIВНАФТОГАЗ" СПIЛЬНА ДIЯЛЬНIСТЬ ЗА ДОГОВОРОМ 35-4</v>
          </cell>
          <cell r="F484">
            <v>25497.472099999999</v>
          </cell>
          <cell r="G484">
            <v>16528.927899999999</v>
          </cell>
          <cell r="H484">
            <v>48203.273699999998</v>
          </cell>
          <cell r="I484">
            <v>52559.2569</v>
          </cell>
          <cell r="J484">
            <v>36030.328999999998</v>
          </cell>
          <cell r="K484">
            <v>0</v>
          </cell>
          <cell r="L484">
            <v>0</v>
          </cell>
          <cell r="M484">
            <v>4600.8062600000003</v>
          </cell>
          <cell r="N484">
            <v>4355.9832399999996</v>
          </cell>
        </row>
        <row r="485">
          <cell r="B485">
            <v>25</v>
          </cell>
          <cell r="C485" t="str">
            <v>ЧЕРНIГIВСЬКА ОБЛАСТЬ</v>
          </cell>
          <cell r="D485">
            <v>136573</v>
          </cell>
          <cell r="E485" t="str">
            <v>СТРУКТУРНИЙ ПIДРОЗДIЛ НАФТОГАЗОВИДОБУВНЕ УПРАВЛIННЯ "ЧЕРНIГIВНАФТОГАЗ" ВАТ "УКРНАФТА"</v>
          </cell>
          <cell r="F485">
            <v>114306.303</v>
          </cell>
          <cell r="G485">
            <v>114358.78200000001</v>
          </cell>
          <cell r="H485">
            <v>33367.024899999997</v>
          </cell>
          <cell r="I485">
            <v>37880.766799999998</v>
          </cell>
          <cell r="J485">
            <v>-76478.014999999999</v>
          </cell>
          <cell r="K485">
            <v>0</v>
          </cell>
          <cell r="L485">
            <v>0</v>
          </cell>
          <cell r="M485">
            <v>5212.9195200000004</v>
          </cell>
          <cell r="N485">
            <v>4511.0806300000004</v>
          </cell>
        </row>
        <row r="486">
          <cell r="B486">
            <v>25</v>
          </cell>
          <cell r="C486" t="str">
            <v>ЧЕРНIГIВСЬКА ОБЛАСТЬ</v>
          </cell>
          <cell r="D486">
            <v>560242372</v>
          </cell>
          <cell r="E486" t="str">
            <v>ВIДКРИТЕ АКЦIОНЕРНЕ ТОВАРИСТВО "ГАЛС-К" УГОДА ПРО СПIЛЬНУ ДIЯЛЬНIСТЬ</v>
          </cell>
          <cell r="F486">
            <v>45063.347300000001</v>
          </cell>
          <cell r="G486">
            <v>36017.832600000002</v>
          </cell>
          <cell r="H486">
            <v>33470.520799999998</v>
          </cell>
          <cell r="I486">
            <v>37402.9519</v>
          </cell>
          <cell r="J486">
            <v>1385.11922</v>
          </cell>
          <cell r="K486">
            <v>0</v>
          </cell>
          <cell r="L486">
            <v>0</v>
          </cell>
          <cell r="M486">
            <v>3932.4310300000002</v>
          </cell>
          <cell r="N486">
            <v>3932.1187</v>
          </cell>
        </row>
        <row r="487">
          <cell r="B487">
            <v>25</v>
          </cell>
          <cell r="C487" t="str">
            <v>ЧЕРНIГIВСЬКА ОБЛАСТЬ</v>
          </cell>
          <cell r="D487">
            <v>5517564</v>
          </cell>
          <cell r="E487" t="str">
            <v>ЗАКРИТЕ АКЦIОНЕРНЕ ТОВАРИСТВО "ЧЕРНIГIВСЬКИЙ ПИВКОМБIНАТ "ДЕСНА"</v>
          </cell>
          <cell r="F487">
            <v>96471.9902</v>
          </cell>
          <cell r="G487">
            <v>96453.938899999994</v>
          </cell>
          <cell r="H487">
            <v>22910.749100000001</v>
          </cell>
          <cell r="I487">
            <v>22556.345399999998</v>
          </cell>
          <cell r="J487">
            <v>-73897.593999999997</v>
          </cell>
          <cell r="K487">
            <v>0</v>
          </cell>
          <cell r="L487">
            <v>0</v>
          </cell>
          <cell r="M487">
            <v>0</v>
          </cell>
          <cell r="N487">
            <v>-4.09171</v>
          </cell>
        </row>
        <row r="488">
          <cell r="B488">
            <v>25</v>
          </cell>
          <cell r="C488" t="str">
            <v>ЧЕРНIГIВСЬКА ОБЛАСТЬ</v>
          </cell>
          <cell r="D488">
            <v>136875</v>
          </cell>
          <cell r="E488" t="str">
            <v>ГНIДИНЦВСЬКИЙ ГАЗОПЕРЕРОБНИЙ ЗАВОД ВДКРИТОГО АКЦОНЕРНОГО ТОВАРИСТВА "УКРНАФТА"</v>
          </cell>
          <cell r="F488">
            <v>14820.1394</v>
          </cell>
          <cell r="G488">
            <v>14820.1394</v>
          </cell>
          <cell r="H488">
            <v>19309.853999999999</v>
          </cell>
          <cell r="I488">
            <v>21611.232100000001</v>
          </cell>
          <cell r="J488">
            <v>6791.09267</v>
          </cell>
          <cell r="K488">
            <v>0</v>
          </cell>
          <cell r="L488">
            <v>0</v>
          </cell>
          <cell r="M488">
            <v>2301.3780000000002</v>
          </cell>
          <cell r="N488">
            <v>2301.3780000000002</v>
          </cell>
        </row>
        <row r="489">
          <cell r="B489">
            <v>25</v>
          </cell>
          <cell r="C489" t="str">
            <v>ЧЕРНIГIВСЬКА ОБЛАСТЬ</v>
          </cell>
          <cell r="D489">
            <v>26333503</v>
          </cell>
          <cell r="E489" t="str">
            <v>ПРЕДСТАВНИЦТВО "РЕГАЛ ПЕТРОЛЕУМ КОРПОРЕЙШН ЛIМIТЕД"</v>
          </cell>
          <cell r="F489">
            <v>0</v>
          </cell>
          <cell r="G489">
            <v>0</v>
          </cell>
          <cell r="H489">
            <v>18526.297299999998</v>
          </cell>
          <cell r="I489">
            <v>20257.547299999998</v>
          </cell>
          <cell r="J489">
            <v>20257.547299999998</v>
          </cell>
          <cell r="K489">
            <v>0</v>
          </cell>
          <cell r="L489">
            <v>0</v>
          </cell>
          <cell r="M489">
            <v>2031.3058599999999</v>
          </cell>
          <cell r="N489">
            <v>2031.2512999999999</v>
          </cell>
        </row>
        <row r="490">
          <cell r="B490">
            <v>25</v>
          </cell>
          <cell r="C490" t="str">
            <v>ЧЕРНIГIВСЬКА ОБЛАСТЬ</v>
          </cell>
          <cell r="D490">
            <v>22815333</v>
          </cell>
          <cell r="E490" t="str">
            <v>ВIДКРИТЕ АКЦIОНЕРНЕ ТОВАРИСТВО ЕНЕРГОПОСТАЧАЛЬНА КОМПАНIЯ "ЧЕРНIГIВОБЛЕНЕРГО"</v>
          </cell>
          <cell r="F490">
            <v>14695.0067</v>
          </cell>
          <cell r="G490">
            <v>14890.695299999999</v>
          </cell>
          <cell r="H490">
            <v>14921.22</v>
          </cell>
          <cell r="I490">
            <v>16023.4938</v>
          </cell>
          <cell r="J490">
            <v>1132.7984200000001</v>
          </cell>
          <cell r="K490">
            <v>0</v>
          </cell>
          <cell r="L490">
            <v>0</v>
          </cell>
          <cell r="M490">
            <v>1347.86735</v>
          </cell>
          <cell r="N490">
            <v>1102.2737199999999</v>
          </cell>
        </row>
        <row r="491">
          <cell r="B491">
            <v>25</v>
          </cell>
          <cell r="C491" t="str">
            <v>ЧЕРНIГIВСЬКА ОБЛАСТЬ</v>
          </cell>
          <cell r="D491">
            <v>375361</v>
          </cell>
          <cell r="E491" t="str">
            <v>ДЕРЖАВНЕ ПIДПРИЄМСТВО "IЧНЯНСЬКИЙ СПИРТОВИЙ ЗАВОД"</v>
          </cell>
          <cell r="F491">
            <v>13036.0473</v>
          </cell>
          <cell r="G491">
            <v>13138.290499999999</v>
          </cell>
          <cell r="H491">
            <v>14935.8303</v>
          </cell>
          <cell r="I491">
            <v>15630.551299999999</v>
          </cell>
          <cell r="J491">
            <v>2492.2607899999998</v>
          </cell>
          <cell r="K491">
            <v>0</v>
          </cell>
          <cell r="L491">
            <v>0</v>
          </cell>
          <cell r="M491">
            <v>274.81966999999997</v>
          </cell>
          <cell r="N491">
            <v>262.97944999999999</v>
          </cell>
        </row>
        <row r="492">
          <cell r="B492">
            <v>25</v>
          </cell>
          <cell r="C492" t="str">
            <v>ЧЕРНIГIВСЬКА ОБЛАСТЬ</v>
          </cell>
          <cell r="D492">
            <v>31597869</v>
          </cell>
          <cell r="E492" t="str">
            <v>ЗАКРИТЕ АКЦIОНЕРНЕ ТОВАРИСТВО "ЧЕРНIГIВСЬКIЙ ЛIКЕРО-ГОРIЛЧАНИЙ ЗАВОД "ЧЕРНIГIВСЬКА ГОРIЛКА"</v>
          </cell>
          <cell r="F492">
            <v>13331.194299999999</v>
          </cell>
          <cell r="G492">
            <v>13777.134</v>
          </cell>
          <cell r="H492">
            <v>7964.6346700000004</v>
          </cell>
          <cell r="I492">
            <v>11978.038200000001</v>
          </cell>
          <cell r="J492">
            <v>-1799.0959</v>
          </cell>
          <cell r="K492">
            <v>2.0894499999999998</v>
          </cell>
          <cell r="L492">
            <v>2.0894499999999998</v>
          </cell>
          <cell r="M492">
            <v>3709.4916899999998</v>
          </cell>
          <cell r="N492">
            <v>3516.47955</v>
          </cell>
        </row>
        <row r="493">
          <cell r="B493">
            <v>25</v>
          </cell>
          <cell r="C493" t="str">
            <v>ЧЕРНIГIВСЬКА ОБЛАСТЬ</v>
          </cell>
          <cell r="D493">
            <v>22825155</v>
          </cell>
          <cell r="E493" t="str">
            <v>ТОВАРИСТВО З ОБМЕЖЕНОЮ ВIДПОВIДАЛЬНIСТЮ "ЛТ ЧЕЗАРА"</v>
          </cell>
          <cell r="F493">
            <v>3793.78134</v>
          </cell>
          <cell r="G493">
            <v>3955.6655700000001</v>
          </cell>
          <cell r="H493">
            <v>6701.8207499999999</v>
          </cell>
          <cell r="I493">
            <v>6850.0771000000004</v>
          </cell>
          <cell r="J493">
            <v>2894.4115299999999</v>
          </cell>
          <cell r="K493">
            <v>0</v>
          </cell>
          <cell r="L493">
            <v>0</v>
          </cell>
          <cell r="M493">
            <v>365.21721000000002</v>
          </cell>
          <cell r="N493">
            <v>148.25635</v>
          </cell>
        </row>
        <row r="494">
          <cell r="B494">
            <v>25</v>
          </cell>
          <cell r="C494" t="str">
            <v>ЧЕРНIГIВСЬКА ОБЛАСТЬ</v>
          </cell>
          <cell r="D494">
            <v>536507917</v>
          </cell>
          <cell r="E494" t="str">
            <v>ДОГОВIР СПIЛЬНОЇ ДIЯЛЬНОСТI ДОЧ ПIДПРИЄМСТВА НАЦIОНАЛЬНОЇ АКЦIОНЕРНОЇ КОМПАНIЇ "НАДРА УКРАЇНИ" "ЧЕРНIГIВНАФТОГАЗГЕОЛОГIЯ" ТА ЗАТ "ГАЗ-МДС"</v>
          </cell>
          <cell r="F494">
            <v>2459.33284</v>
          </cell>
          <cell r="G494">
            <v>2448.56277</v>
          </cell>
          <cell r="H494">
            <v>6623.8473199999999</v>
          </cell>
          <cell r="I494">
            <v>6746.1495199999999</v>
          </cell>
          <cell r="J494">
            <v>4297.5867500000004</v>
          </cell>
          <cell r="K494">
            <v>0</v>
          </cell>
          <cell r="L494">
            <v>0</v>
          </cell>
          <cell r="M494">
            <v>123.32491</v>
          </cell>
          <cell r="N494">
            <v>123.17143</v>
          </cell>
        </row>
        <row r="495">
          <cell r="B495">
            <v>25</v>
          </cell>
          <cell r="C495" t="str">
            <v>ЧЕРНIГIВСЬКА ОБЛАСТЬ</v>
          </cell>
          <cell r="D495">
            <v>33144497</v>
          </cell>
          <cell r="E495" t="str">
            <v>ФIЛIЯ "БУДIВЕЛЬНЕ УПРАВЛIННЯ "ДНIПРО-МIСТ" ТОВАРИСТВА З ОБМЕЖЕНОЮ ВIДПОВIДАЛЬНIСТЮ "БМК ПЛАНЕТА-МIСТ"</v>
          </cell>
          <cell r="F495">
            <v>2774.9816300000002</v>
          </cell>
          <cell r="G495">
            <v>2774.3910000000001</v>
          </cell>
          <cell r="H495">
            <v>6603.03251</v>
          </cell>
          <cell r="I495">
            <v>6603.1025099999997</v>
          </cell>
          <cell r="J495">
            <v>3828.7115100000001</v>
          </cell>
          <cell r="K495">
            <v>0</v>
          </cell>
          <cell r="L495">
            <v>0</v>
          </cell>
          <cell r="M495">
            <v>9.0300000000000005E-2</v>
          </cell>
          <cell r="N495">
            <v>6.9989999999999997E-2</v>
          </cell>
        </row>
        <row r="496">
          <cell r="B496">
            <v>25</v>
          </cell>
          <cell r="C496" t="str">
            <v>ЧЕРНIГIВСЬКА ОБЛАСТЬ</v>
          </cell>
          <cell r="D496">
            <v>3357671</v>
          </cell>
          <cell r="E496" t="str">
            <v>ВIДКРИТЕ АКЦIОНЕРНЕ ТОВАРИСТВО "ОБЛТЕПЛОКОМУНЕНЕРГО"</v>
          </cell>
          <cell r="F496">
            <v>5597.6605200000004</v>
          </cell>
          <cell r="G496">
            <v>3647.7261800000001</v>
          </cell>
          <cell r="H496">
            <v>3121.90319</v>
          </cell>
          <cell r="I496">
            <v>5320.7355299999999</v>
          </cell>
          <cell r="J496">
            <v>1673.00935</v>
          </cell>
          <cell r="K496">
            <v>0</v>
          </cell>
          <cell r="L496">
            <v>-2851.7193000000002</v>
          </cell>
          <cell r="M496">
            <v>3.1269999999999999E-2</v>
          </cell>
          <cell r="N496">
            <v>0.03</v>
          </cell>
        </row>
        <row r="497">
          <cell r="B497">
            <v>25</v>
          </cell>
          <cell r="C497" t="str">
            <v>ЧЕРНIГIВСЬКА ОБЛАСТЬ</v>
          </cell>
          <cell r="D497">
            <v>3358222</v>
          </cell>
          <cell r="E497" t="str">
            <v>КОМУНАЛЬНЕ ПIДПРИЄМСТВО "ЧЕРНIГIВВОДОКАНАЛ" ЧЕРНIГIВСЬКОЇ МIСЬКОЇ РАДИ</v>
          </cell>
          <cell r="F497">
            <v>3078.02909</v>
          </cell>
          <cell r="G497">
            <v>3035.3901300000002</v>
          </cell>
          <cell r="H497">
            <v>3611.9479200000001</v>
          </cell>
          <cell r="I497">
            <v>4575.4093499999999</v>
          </cell>
          <cell r="J497">
            <v>1540.0192199999999</v>
          </cell>
          <cell r="K497">
            <v>0</v>
          </cell>
          <cell r="L497">
            <v>0</v>
          </cell>
          <cell r="M497">
            <v>966.86006999999995</v>
          </cell>
          <cell r="N497">
            <v>962.71618999999998</v>
          </cell>
        </row>
        <row r="498">
          <cell r="B498">
            <v>25</v>
          </cell>
          <cell r="C498" t="str">
            <v>ЧЕРНIГIВСЬКА ОБЛАСТЬ</v>
          </cell>
          <cell r="D498">
            <v>32016315</v>
          </cell>
          <cell r="E498" t="str">
            <v>ДОЧIРНЄ ПIДПРИЄМСТВО "ЧЕРНIГIВСЬКИЙ ОБЛАВТОДОР" ВIДКРИТОГО АКЦIОНЕРНОГО ТОВАРИСТВА "ДЕРЖАВНА АКЦIОНЕРНА КОМПАНIЯ "АВТОМОБIЛЬНI ДОРОГИ УКРАЇНИ"</v>
          </cell>
          <cell r="F498">
            <v>4372.9549200000001</v>
          </cell>
          <cell r="G498">
            <v>4366.9624199999998</v>
          </cell>
          <cell r="H498">
            <v>4262.3882299999996</v>
          </cell>
          <cell r="I498">
            <v>4237.2055099999998</v>
          </cell>
          <cell r="J498">
            <v>-129.75691</v>
          </cell>
          <cell r="K498">
            <v>0</v>
          </cell>
          <cell r="L498">
            <v>0</v>
          </cell>
          <cell r="M498">
            <v>0.74228000000000005</v>
          </cell>
          <cell r="N498">
            <v>-25.18272</v>
          </cell>
        </row>
        <row r="499">
          <cell r="B499">
            <v>25</v>
          </cell>
          <cell r="C499" t="str">
            <v>ЧЕРНIГIВСЬКА ОБЛАСТЬ</v>
          </cell>
          <cell r="D499">
            <v>30731879</v>
          </cell>
          <cell r="E499" t="str">
            <v>ЗАКРИТЕ АКЦIОНЕРНЕ ТОВАРИСТВО "ШЛЯХО-БУДIВЕЛЬНЕ УПРАВЛIННЯ N 14"</v>
          </cell>
          <cell r="F499">
            <v>3604.5212900000001</v>
          </cell>
          <cell r="G499">
            <v>2919.8144600000001</v>
          </cell>
          <cell r="H499">
            <v>4105.3117099999999</v>
          </cell>
          <cell r="I499">
            <v>4202.3619699999999</v>
          </cell>
          <cell r="J499">
            <v>1282.5475100000001</v>
          </cell>
          <cell r="K499">
            <v>0</v>
          </cell>
          <cell r="L499">
            <v>0</v>
          </cell>
          <cell r="M499">
            <v>100.01045999999999</v>
          </cell>
          <cell r="N499">
            <v>97.050259999999994</v>
          </cell>
        </row>
        <row r="500">
          <cell r="B500">
            <v>25</v>
          </cell>
          <cell r="C500" t="str">
            <v>ЧЕРНIГIВСЬКА ОБЛАСТЬ</v>
          </cell>
          <cell r="D500">
            <v>31188527</v>
          </cell>
          <cell r="E500" t="str">
            <v>ЗАКРИТЕ АКЦIОНЕРНЕ ТОВАРИСТВО "ТФ КАБЕЛЬ"</v>
          </cell>
          <cell r="F500">
            <v>2112.1568600000001</v>
          </cell>
          <cell r="G500">
            <v>2109.1067400000002</v>
          </cell>
          <cell r="H500">
            <v>3329.9954699999998</v>
          </cell>
          <cell r="I500">
            <v>3611.4737500000001</v>
          </cell>
          <cell r="J500">
            <v>1502.3670099999999</v>
          </cell>
          <cell r="K500">
            <v>0</v>
          </cell>
          <cell r="L500">
            <v>0</v>
          </cell>
          <cell r="M500">
            <v>282.00035000000003</v>
          </cell>
          <cell r="N500">
            <v>281.47815000000003</v>
          </cell>
        </row>
        <row r="501">
          <cell r="B501">
            <v>25</v>
          </cell>
          <cell r="C501" t="str">
            <v>ЧЕРНIГIВСЬКА ОБЛАСТЬ</v>
          </cell>
          <cell r="D501">
            <v>3358104</v>
          </cell>
          <cell r="E501" t="str">
            <v>ВIДКРИТЕ АКЦIОНЕРНЕ ТОВАРИСТВО ПО ГАЗОПОСТАЧАННЮ ТА ГАЗИФIКАЦIЇ "ЧЕРНIГIВГАЗ"</v>
          </cell>
          <cell r="F501">
            <v>6147.6400800000001</v>
          </cell>
          <cell r="G501">
            <v>6344.3168400000004</v>
          </cell>
          <cell r="H501">
            <v>3113.8054999999999</v>
          </cell>
          <cell r="I501">
            <v>3487.04682</v>
          </cell>
          <cell r="J501">
            <v>-2857.27</v>
          </cell>
          <cell r="K501">
            <v>0</v>
          </cell>
          <cell r="L501">
            <v>-39.150010000000002</v>
          </cell>
          <cell r="M501">
            <v>385.91719999999998</v>
          </cell>
          <cell r="N501">
            <v>334.09100000000001</v>
          </cell>
        </row>
        <row r="502">
          <cell r="B502">
            <v>26</v>
          </cell>
          <cell r="C502" t="str">
            <v>М.КИЇВ</v>
          </cell>
          <cell r="D502">
            <v>20077720</v>
          </cell>
          <cell r="E502" t="str">
            <v>НАЦIОНАЛЬНА АКЦIОНЕРНА КОМПАНIЯ "НАФТОГАЗ УКРАЇНИ"</v>
          </cell>
          <cell r="F502">
            <v>4904370.83</v>
          </cell>
          <cell r="G502">
            <v>5326303.6399999997</v>
          </cell>
          <cell r="H502">
            <v>3546498.52</v>
          </cell>
          <cell r="I502">
            <v>6437580.6900000004</v>
          </cell>
          <cell r="J502">
            <v>1111277.05</v>
          </cell>
          <cell r="K502">
            <v>1634179.7</v>
          </cell>
          <cell r="L502">
            <v>-2409653.7999999998</v>
          </cell>
          <cell r="M502">
            <v>21560.268</v>
          </cell>
          <cell r="N502">
            <v>-110617.76</v>
          </cell>
        </row>
        <row r="503">
          <cell r="B503">
            <v>26</v>
          </cell>
          <cell r="C503" t="str">
            <v>М.КИЇВ</v>
          </cell>
          <cell r="D503">
            <v>135390</v>
          </cell>
          <cell r="E503" t="str">
            <v>ВIДКРИТЕ АКЦIОНЕРНЕ ТОВАРИСТВО "УКРНАФТА"</v>
          </cell>
          <cell r="F503">
            <v>1461937.47</v>
          </cell>
          <cell r="G503">
            <v>1444889.8</v>
          </cell>
          <cell r="H503">
            <v>1857091.17</v>
          </cell>
          <cell r="I503">
            <v>1970056.57</v>
          </cell>
          <cell r="J503">
            <v>525166.77599999995</v>
          </cell>
          <cell r="K503">
            <v>0</v>
          </cell>
          <cell r="L503">
            <v>-5.20113</v>
          </cell>
          <cell r="M503">
            <v>133274.12400000001</v>
          </cell>
          <cell r="N503">
            <v>113113.773</v>
          </cell>
        </row>
        <row r="504">
          <cell r="B504">
            <v>26</v>
          </cell>
          <cell r="C504" t="str">
            <v>М.КИЇВ</v>
          </cell>
          <cell r="D504">
            <v>24584661</v>
          </cell>
          <cell r="E504" t="str">
            <v>ДЕРЖАВНЕ ПIДПРИЄМСТВО "НАЦIОНАЛЬНА АТОМНА ЕНЕРГОГЕНЕРУЮЧА КОМПАНIЯ "ЕНЕРГОАТОМ"</v>
          </cell>
          <cell r="F504">
            <v>898843.33</v>
          </cell>
          <cell r="G504">
            <v>1261339.82</v>
          </cell>
          <cell r="H504">
            <v>-50544.805</v>
          </cell>
          <cell r="I504">
            <v>1617569.44</v>
          </cell>
          <cell r="J504">
            <v>356229.62099999998</v>
          </cell>
          <cell r="K504">
            <v>0</v>
          </cell>
          <cell r="L504">
            <v>-1294656.1000000001</v>
          </cell>
          <cell r="M504">
            <v>147108.55799999999</v>
          </cell>
          <cell r="N504">
            <v>147099.22399999999</v>
          </cell>
        </row>
        <row r="505">
          <cell r="B505">
            <v>26</v>
          </cell>
          <cell r="C505" t="str">
            <v>М.КИЇВ</v>
          </cell>
          <cell r="D505">
            <v>21673832</v>
          </cell>
          <cell r="E505" t="str">
            <v>ЗАКРИТЕ АКЦIОНЕРНЕ ТОВАРИСТВО "КИЇВСТАР ДЖ. ЕС. ЕМ."</v>
          </cell>
          <cell r="F505">
            <v>770941.03599999996</v>
          </cell>
          <cell r="G505">
            <v>761572.24699999997</v>
          </cell>
          <cell r="H505">
            <v>1434788.94</v>
          </cell>
          <cell r="I505">
            <v>1522089.99</v>
          </cell>
          <cell r="J505">
            <v>760517.74199999997</v>
          </cell>
          <cell r="K505">
            <v>0</v>
          </cell>
          <cell r="L505">
            <v>0</v>
          </cell>
          <cell r="M505">
            <v>87407.441399999996</v>
          </cell>
          <cell r="N505">
            <v>87301.053199999995</v>
          </cell>
        </row>
        <row r="506">
          <cell r="B506">
            <v>26</v>
          </cell>
          <cell r="C506" t="str">
            <v>М.КИЇВ</v>
          </cell>
          <cell r="D506">
            <v>21560766</v>
          </cell>
          <cell r="E506" t="str">
            <v>ВIДКРИТЕ АКЦIОНЕРНЕ ТОВАРИСТВО "УКРТЕЛЕКОМ"</v>
          </cell>
          <cell r="F506">
            <v>681344.05500000005</v>
          </cell>
          <cell r="G506">
            <v>499868.65700000001</v>
          </cell>
          <cell r="H506">
            <v>644136.17799999996</v>
          </cell>
          <cell r="I506">
            <v>696519.74699999997</v>
          </cell>
          <cell r="J506">
            <v>196651.09</v>
          </cell>
          <cell r="K506">
            <v>0</v>
          </cell>
          <cell r="L506">
            <v>0</v>
          </cell>
          <cell r="M506">
            <v>54021.140899999999</v>
          </cell>
          <cell r="N506">
            <v>52383.568500000001</v>
          </cell>
        </row>
        <row r="507">
          <cell r="B507">
            <v>26</v>
          </cell>
          <cell r="C507" t="str">
            <v>М.КИЇВ</v>
          </cell>
          <cell r="D507">
            <v>14333937</v>
          </cell>
          <cell r="E507" t="str">
            <v>ЗАКРИТЕ АКЦIОНЕРНЕ ТОВАРИСТВО "УКРАЇНСЬКИЙ МОБIЛЬНИЙ ЗВ'ЯЗОК"</v>
          </cell>
          <cell r="F507">
            <v>635453.63600000006</v>
          </cell>
          <cell r="G507">
            <v>628244.98699999996</v>
          </cell>
          <cell r="H507">
            <v>611379.75699999998</v>
          </cell>
          <cell r="I507">
            <v>658105.52099999995</v>
          </cell>
          <cell r="J507">
            <v>29860.534199999998</v>
          </cell>
          <cell r="K507">
            <v>0</v>
          </cell>
          <cell r="L507">
            <v>0</v>
          </cell>
          <cell r="M507">
            <v>46883.5432</v>
          </cell>
          <cell r="N507">
            <v>46725.756600000001</v>
          </cell>
        </row>
        <row r="508">
          <cell r="B508">
            <v>26</v>
          </cell>
          <cell r="C508" t="str">
            <v>М.КИЇВ</v>
          </cell>
          <cell r="D508">
            <v>30019775</v>
          </cell>
          <cell r="E508" t="str">
            <v>ДОЧIРНЯ КОМПАНIЯ "УКРГАЗВИДОБУВАННЯ" НАЦIОНАЛЬНОЇ АКЦIОНЕРНОЇ КОМПАНIЇ "НАФТОГАЗ УКРАЇНИ"</v>
          </cell>
          <cell r="F508">
            <v>295009.46100000001</v>
          </cell>
          <cell r="G508">
            <v>279617.58299999998</v>
          </cell>
          <cell r="H508">
            <v>543815.43599999999</v>
          </cell>
          <cell r="I508">
            <v>589603.50300000003</v>
          </cell>
          <cell r="J508">
            <v>309985.91999999998</v>
          </cell>
          <cell r="K508">
            <v>0</v>
          </cell>
          <cell r="L508">
            <v>0</v>
          </cell>
          <cell r="M508">
            <v>46858.585200000001</v>
          </cell>
          <cell r="N508">
            <v>45901.470500000003</v>
          </cell>
        </row>
        <row r="509">
          <cell r="B509">
            <v>26</v>
          </cell>
          <cell r="C509" t="str">
            <v>М.КИЇВ</v>
          </cell>
          <cell r="D509">
            <v>21515381</v>
          </cell>
          <cell r="E509" t="str">
            <v>ДЕРЖАВНЕ ПIДПРИЄМСТВО "ЕНЕРГОРИНОК"</v>
          </cell>
          <cell r="F509">
            <v>462505.29700000002</v>
          </cell>
          <cell r="G509">
            <v>421077.97399999999</v>
          </cell>
          <cell r="H509">
            <v>423525.76299999998</v>
          </cell>
          <cell r="I509">
            <v>525252.25300000003</v>
          </cell>
          <cell r="J509">
            <v>104174.27899999999</v>
          </cell>
          <cell r="K509">
            <v>0</v>
          </cell>
          <cell r="L509">
            <v>-57293.972000000002</v>
          </cell>
          <cell r="M509">
            <v>94450.998900000006</v>
          </cell>
          <cell r="N509">
            <v>94049.017800000001</v>
          </cell>
        </row>
        <row r="510">
          <cell r="B510">
            <v>26</v>
          </cell>
          <cell r="C510" t="str">
            <v>М.КИЇВ</v>
          </cell>
          <cell r="D510">
            <v>34003224</v>
          </cell>
          <cell r="E510" t="str">
            <v>ЗАКРИТЕ АКЦIОНЕРНЕ ТОВАРИСТВО "УКРГАЗ-ЕНЕРГО"</v>
          </cell>
          <cell r="F510">
            <v>0</v>
          </cell>
          <cell r="G510">
            <v>0</v>
          </cell>
          <cell r="H510">
            <v>473756.14</v>
          </cell>
          <cell r="I510">
            <v>499985.48200000002</v>
          </cell>
          <cell r="J510">
            <v>499985.48200000002</v>
          </cell>
          <cell r="K510">
            <v>0</v>
          </cell>
          <cell r="L510">
            <v>0</v>
          </cell>
          <cell r="M510">
            <v>26229.341499999999</v>
          </cell>
          <cell r="N510">
            <v>26229.341499999999</v>
          </cell>
        </row>
        <row r="511">
          <cell r="B511">
            <v>26</v>
          </cell>
          <cell r="C511" t="str">
            <v>М.КИЇВ</v>
          </cell>
          <cell r="D511">
            <v>20043260</v>
          </cell>
          <cell r="E511" t="str">
            <v>СПIЛЬНЕ УКРАЇНСЬКО-НIМЕЦЬКЕ ЗАКРИТЕ АКЦIОНЕРНЕ ТОВАРИСТВО З IНОЗЕМНИМИ IНВЕСТИЦIЯМИ "РЕЕМТСМА-КИЇВ ТЮТЮНОВА ФАБРИКА"</v>
          </cell>
          <cell r="F511">
            <v>317797.36300000001</v>
          </cell>
          <cell r="G511">
            <v>318399.82299999997</v>
          </cell>
          <cell r="H511">
            <v>398269.32</v>
          </cell>
          <cell r="I511">
            <v>399979.973</v>
          </cell>
          <cell r="J511">
            <v>81580.149600000004</v>
          </cell>
          <cell r="K511">
            <v>0</v>
          </cell>
          <cell r="L511">
            <v>0</v>
          </cell>
          <cell r="M511">
            <v>1938.7185899999999</v>
          </cell>
          <cell r="N511">
            <v>1460.6487099999999</v>
          </cell>
        </row>
        <row r="512">
          <cell r="B512">
            <v>26</v>
          </cell>
          <cell r="C512" t="str">
            <v>М.КИЇВ</v>
          </cell>
          <cell r="D512">
            <v>5391057</v>
          </cell>
          <cell r="E512" t="str">
            <v>ЗАКРИТЕ АКЦIОНЕРНЕ ТОВАРИСТВО "ОБОЛОНЬ"</v>
          </cell>
          <cell r="F512">
            <v>326780.228</v>
          </cell>
          <cell r="G512">
            <v>323113.951</v>
          </cell>
          <cell r="H512">
            <v>338601.12800000003</v>
          </cell>
          <cell r="I512">
            <v>353441.08799999999</v>
          </cell>
          <cell r="J512">
            <v>30327.137200000001</v>
          </cell>
          <cell r="K512">
            <v>0</v>
          </cell>
          <cell r="L512">
            <v>0</v>
          </cell>
          <cell r="M512">
            <v>19312.2559</v>
          </cell>
          <cell r="N512">
            <v>14510.661700000001</v>
          </cell>
        </row>
        <row r="513">
          <cell r="B513">
            <v>26</v>
          </cell>
          <cell r="C513" t="str">
            <v>М.КИЇВ</v>
          </cell>
          <cell r="D513">
            <v>100227</v>
          </cell>
          <cell r="E513" t="str">
            <v>ДЕРЖАВНЕ ПIДПРИЄМСТВО "НАЦIОНАЛЬНА ЕНЕРГЕТИЧНА КОМПАНIЯ "УКРЕНЕРГО"</v>
          </cell>
          <cell r="F513">
            <v>146001.85500000001</v>
          </cell>
          <cell r="G513">
            <v>143466.26199999999</v>
          </cell>
          <cell r="H513">
            <v>307168.38500000001</v>
          </cell>
          <cell r="I513">
            <v>322749.25400000002</v>
          </cell>
          <cell r="J513">
            <v>179282.992</v>
          </cell>
          <cell r="K513">
            <v>0</v>
          </cell>
          <cell r="L513">
            <v>0</v>
          </cell>
          <cell r="M513">
            <v>15860.640600000001</v>
          </cell>
          <cell r="N513">
            <v>15580.869000000001</v>
          </cell>
        </row>
        <row r="514">
          <cell r="B514">
            <v>26</v>
          </cell>
          <cell r="C514" t="str">
            <v>М.КИЇВ</v>
          </cell>
          <cell r="D514">
            <v>20749622</v>
          </cell>
          <cell r="E514" t="str">
            <v>ФIРМА "СОЮЗ-ВIКТАН" ЛТД (ТОВАРИСТВО З ОБМЕЖЕНОЮ ВIДПОВIДАЛЬНIСТЮ)</v>
          </cell>
          <cell r="F514">
            <v>395240.68</v>
          </cell>
          <cell r="G514">
            <v>372640.86</v>
          </cell>
          <cell r="H514">
            <v>333805.37900000002</v>
          </cell>
          <cell r="I514">
            <v>317189.95500000002</v>
          </cell>
          <cell r="J514">
            <v>-55450.904999999999</v>
          </cell>
          <cell r="K514">
            <v>280.13887</v>
          </cell>
          <cell r="L514">
            <v>280.13887</v>
          </cell>
          <cell r="M514">
            <v>40395.691599999998</v>
          </cell>
          <cell r="N514">
            <v>-18165.482</v>
          </cell>
        </row>
        <row r="515">
          <cell r="B515">
            <v>26</v>
          </cell>
          <cell r="C515" t="str">
            <v>М.КИЇВ</v>
          </cell>
          <cell r="D515">
            <v>31570412</v>
          </cell>
          <cell r="E515" t="str">
            <v>ВIДКРИТЕ АКЦIОНЕРНЕ ТОВАРИСТВО "УКРТРАНСНАФТА"</v>
          </cell>
          <cell r="F515">
            <v>262410.29499999998</v>
          </cell>
          <cell r="G515">
            <v>255467.26199999999</v>
          </cell>
          <cell r="H515">
            <v>229687.908</v>
          </cell>
          <cell r="I515">
            <v>238483.54199999999</v>
          </cell>
          <cell r="J515">
            <v>-16983.72</v>
          </cell>
          <cell r="K515">
            <v>0</v>
          </cell>
          <cell r="L515">
            <v>-0.53503999999999996</v>
          </cell>
          <cell r="M515">
            <v>26791.411199999999</v>
          </cell>
          <cell r="N515">
            <v>8734.43073</v>
          </cell>
        </row>
        <row r="516">
          <cell r="B516">
            <v>26</v>
          </cell>
          <cell r="C516" t="str">
            <v>М.КИЇВ</v>
          </cell>
          <cell r="D516">
            <v>19341005</v>
          </cell>
          <cell r="E516" t="str">
            <v>ТОВАРИСТВО З ОБМЕЖЕНОЮ ВIДПОВIДАЛЬНIСТЮ З IНОЗЕМНОЮ IНВЕСТИЦIЄЮ "ПРОКТЕР ЕНД ГЕМБЛ УКРАЇНА"</v>
          </cell>
          <cell r="F516">
            <v>156770.45800000001</v>
          </cell>
          <cell r="G516">
            <v>156594.799</v>
          </cell>
          <cell r="H516">
            <v>166305.89199999999</v>
          </cell>
          <cell r="I516">
            <v>172502.245</v>
          </cell>
          <cell r="J516">
            <v>15907.4457</v>
          </cell>
          <cell r="K516">
            <v>0</v>
          </cell>
          <cell r="L516">
            <v>0</v>
          </cell>
          <cell r="M516">
            <v>6829.2860099999998</v>
          </cell>
          <cell r="N516">
            <v>6196.3533799999996</v>
          </cell>
        </row>
        <row r="517">
          <cell r="B517">
            <v>26</v>
          </cell>
          <cell r="C517" t="str">
            <v>М.КИЇВ</v>
          </cell>
          <cell r="D517">
            <v>23507865</v>
          </cell>
          <cell r="E517" t="str">
            <v>АКЦIОНЕРНЕ ТОВАРИСТВО ЗАКРИТОГО ТИПУ "УКРАЇНСЬКА НЕЗАЛЕЖНА ТВ-КОРПОРАЦIЯ"</v>
          </cell>
          <cell r="F517">
            <v>66481.546799999996</v>
          </cell>
          <cell r="G517">
            <v>65548.286699999997</v>
          </cell>
          <cell r="H517">
            <v>141463.36799999999</v>
          </cell>
          <cell r="I517">
            <v>152294.43599999999</v>
          </cell>
          <cell r="J517">
            <v>86746.149799999999</v>
          </cell>
          <cell r="K517">
            <v>0</v>
          </cell>
          <cell r="L517">
            <v>0</v>
          </cell>
          <cell r="M517">
            <v>10892.9676</v>
          </cell>
          <cell r="N517">
            <v>10831.068799999999</v>
          </cell>
        </row>
        <row r="518">
          <cell r="B518">
            <v>26</v>
          </cell>
          <cell r="C518" t="str">
            <v>М.КИЇВ</v>
          </cell>
          <cell r="D518">
            <v>22927045</v>
          </cell>
          <cell r="E518" t="str">
            <v>ВIДКРИТЕ АКЦIОНЕРНЕ ТОВАРИСТВО "ДЕРЖАВНА ЕНЕРГОГЕНЕРУЮЧА КОМПАНIЯ "ЦЕНТРЕНЕРГО"</v>
          </cell>
          <cell r="F518">
            <v>172998.04800000001</v>
          </cell>
          <cell r="G518">
            <v>174305.337</v>
          </cell>
          <cell r="H518">
            <v>132930.992</v>
          </cell>
          <cell r="I518">
            <v>151402.02900000001</v>
          </cell>
          <cell r="J518">
            <v>-22903.308000000001</v>
          </cell>
          <cell r="K518">
            <v>0</v>
          </cell>
          <cell r="L518">
            <v>-4996.2</v>
          </cell>
          <cell r="M518">
            <v>19853.633300000001</v>
          </cell>
          <cell r="N518">
            <v>13474.8372</v>
          </cell>
        </row>
        <row r="519">
          <cell r="B519">
            <v>26</v>
          </cell>
          <cell r="C519" t="str">
            <v>М.КИЇВ</v>
          </cell>
          <cell r="D519">
            <v>14305909</v>
          </cell>
          <cell r="E519" t="str">
            <v>ВIДКРИТЕ АКЦIОНЕРНЕ ТОВАРИСТВО "РАЙФФАЙЗЕН БАНК АВАЛЬ"</v>
          </cell>
          <cell r="F519">
            <v>31398.898499999999</v>
          </cell>
          <cell r="G519">
            <v>31782.104500000001</v>
          </cell>
          <cell r="H519">
            <v>136259.55799999999</v>
          </cell>
          <cell r="I519">
            <v>139285.81899999999</v>
          </cell>
          <cell r="J519">
            <v>107503.715</v>
          </cell>
          <cell r="K519">
            <v>0</v>
          </cell>
          <cell r="L519">
            <v>0</v>
          </cell>
          <cell r="M519">
            <v>3423.9410400000002</v>
          </cell>
          <cell r="N519">
            <v>3021.37032</v>
          </cell>
        </row>
        <row r="520">
          <cell r="B520">
            <v>26</v>
          </cell>
          <cell r="C520" t="str">
            <v>М.КИЇВ</v>
          </cell>
          <cell r="D520">
            <v>31517060</v>
          </cell>
          <cell r="E520" t="str">
            <v>УКРАЇНСЬКЕ ДЕРЖАВНЕ ПIДПРИЄМСТВО "УКРХIМТРАНСАМIАК"</v>
          </cell>
          <cell r="F520">
            <v>69214.061300000001</v>
          </cell>
          <cell r="G520">
            <v>66017.607699999993</v>
          </cell>
          <cell r="H520">
            <v>135267.913</v>
          </cell>
          <cell r="I520">
            <v>136971.04699999999</v>
          </cell>
          <cell r="J520">
            <v>70953.439100000003</v>
          </cell>
          <cell r="K520">
            <v>0.25398999999999999</v>
          </cell>
          <cell r="L520">
            <v>0.25398999999999999</v>
          </cell>
          <cell r="M520">
            <v>6948.54529</v>
          </cell>
          <cell r="N520">
            <v>1702.63636</v>
          </cell>
        </row>
        <row r="521">
          <cell r="B521">
            <v>26</v>
          </cell>
          <cell r="C521" t="str">
            <v>М.КИЇВ</v>
          </cell>
          <cell r="D521">
            <v>31301827</v>
          </cell>
          <cell r="E521" t="str">
            <v>ДОЧIРНЯ КОМПАНIЯ "ГАЗ УКРАЇНИ" НАЦIОНАЛЬНОЇ АКЦIОНЕРНОЇ КОМПАНIЇ "НАФТОГАЗ УКРАЇНИ"</v>
          </cell>
          <cell r="F521">
            <v>112359.561</v>
          </cell>
          <cell r="G521">
            <v>71187.8171</v>
          </cell>
          <cell r="H521">
            <v>107358.773</v>
          </cell>
          <cell r="I521">
            <v>128925.436</v>
          </cell>
          <cell r="J521">
            <v>57737.618900000001</v>
          </cell>
          <cell r="K521">
            <v>0</v>
          </cell>
          <cell r="L521">
            <v>0</v>
          </cell>
          <cell r="M521">
            <v>47784.118499999997</v>
          </cell>
          <cell r="N521">
            <v>21551.6525</v>
          </cell>
        </row>
        <row r="522">
          <cell r="B522">
            <v>27</v>
          </cell>
          <cell r="C522" t="str">
            <v>М.СЕВАСТОПОЛЬ</v>
          </cell>
          <cell r="D522">
            <v>5471081</v>
          </cell>
          <cell r="E522" t="str">
            <v>ВIДКРИТЕ АКЦIОНЕРНЕ ТОВАРИСТВО "ЕНЕРГЕТИЧНА КОМПАНIЯ "СЕВАСТОПОЛЬЕНЕРГО"</v>
          </cell>
          <cell r="F522">
            <v>11661.692499999999</v>
          </cell>
          <cell r="G522">
            <v>11670.6348</v>
          </cell>
          <cell r="H522">
            <v>17722.993600000002</v>
          </cell>
          <cell r="I522">
            <v>17795.999800000001</v>
          </cell>
          <cell r="J522">
            <v>6125.3650299999999</v>
          </cell>
          <cell r="K522">
            <v>0</v>
          </cell>
          <cell r="L522">
            <v>0</v>
          </cell>
          <cell r="M522">
            <v>20.269030000000001</v>
          </cell>
          <cell r="N522">
            <v>14.57892</v>
          </cell>
        </row>
        <row r="523">
          <cell r="B523">
            <v>27</v>
          </cell>
          <cell r="C523" t="str">
            <v>М.СЕВАСТОПОЛЬ</v>
          </cell>
          <cell r="D523">
            <v>191906</v>
          </cell>
          <cell r="E523" t="str">
            <v>ВIДКРИТЕ АКЦIОНЕРНЕ ТОВАРИСТВО "БАЛАКЛАВСЬКЕ РУДОУПРАВЛIННЯ IМ. О.М.ГОРЬКОГО"</v>
          </cell>
          <cell r="F523">
            <v>8541.79666</v>
          </cell>
          <cell r="G523">
            <v>8548.1398700000009</v>
          </cell>
          <cell r="H523">
            <v>11318.721600000001</v>
          </cell>
          <cell r="I523">
            <v>11461.2701</v>
          </cell>
          <cell r="J523">
            <v>2913.1302599999999</v>
          </cell>
          <cell r="K523">
            <v>0</v>
          </cell>
          <cell r="L523">
            <v>0</v>
          </cell>
          <cell r="M523">
            <v>668.73505</v>
          </cell>
          <cell r="N523">
            <v>623.69295</v>
          </cell>
        </row>
        <row r="524">
          <cell r="B524">
            <v>27</v>
          </cell>
          <cell r="C524" t="str">
            <v>М.СЕВАСТОПОЛЬ</v>
          </cell>
          <cell r="D524">
            <v>3358305</v>
          </cell>
          <cell r="E524" t="str">
            <v>ВIДКРИТЕ АКЦIОНЕРНЕ ТОВАРИСТВО ПО ГАЗОПОСТАЧАННЮ ТА ГАЗИФIКАЦIЄ "СЕВАСТОПОЛЬГАЗ"</v>
          </cell>
          <cell r="F524">
            <v>3121.4504999999999</v>
          </cell>
          <cell r="G524">
            <v>2852.1141899999998</v>
          </cell>
          <cell r="H524">
            <v>3519.0740000000001</v>
          </cell>
          <cell r="I524">
            <v>8368.1268600000003</v>
          </cell>
          <cell r="J524">
            <v>5516.0126700000001</v>
          </cell>
          <cell r="K524">
            <v>0</v>
          </cell>
          <cell r="L524">
            <v>-5642.3068000000003</v>
          </cell>
          <cell r="M524">
            <v>49.828679999999999</v>
          </cell>
          <cell r="N524">
            <v>49.823680000000003</v>
          </cell>
        </row>
        <row r="525">
          <cell r="B525">
            <v>27</v>
          </cell>
          <cell r="C525" t="str">
            <v>М.СЕВАСТОПОЛЬ</v>
          </cell>
          <cell r="D525">
            <v>1125548</v>
          </cell>
          <cell r="E525" t="str">
            <v>ДЕРЖАВНЕ ПIДПРИЄМСТВО "СЕВАСТОПОЛЬСЬКИЙ МОРСЬКИЙ ТОРГОВЕЛЬНИЙ ПОРТ"</v>
          </cell>
          <cell r="F525">
            <v>3178.1541499999998</v>
          </cell>
          <cell r="G525">
            <v>3343.6345500000002</v>
          </cell>
          <cell r="H525">
            <v>7983.8992799999996</v>
          </cell>
          <cell r="I525">
            <v>7928.8537800000004</v>
          </cell>
          <cell r="J525">
            <v>4585.2192299999997</v>
          </cell>
          <cell r="K525">
            <v>0</v>
          </cell>
          <cell r="L525">
            <v>0</v>
          </cell>
          <cell r="M525">
            <v>122.31601000000001</v>
          </cell>
          <cell r="N525">
            <v>-55.051139999999997</v>
          </cell>
        </row>
        <row r="526">
          <cell r="B526">
            <v>27</v>
          </cell>
          <cell r="C526" t="str">
            <v>М.СЕВАСТОПОЛЬ</v>
          </cell>
          <cell r="D526">
            <v>14307989</v>
          </cell>
          <cell r="E526" t="str">
            <v>ВIДКРИТЕ АКЦIОНЕРНЕ ТОВАРИСТВО "ЦЕНТРАЛЬНЕ КОНСТРУКТОРСЬКЕ БЮРО "КОРАЛЛ"</v>
          </cell>
          <cell r="F526">
            <v>8199.2110799999991</v>
          </cell>
          <cell r="G526">
            <v>7374.9432800000004</v>
          </cell>
          <cell r="H526">
            <v>6940.36481</v>
          </cell>
          <cell r="I526">
            <v>7622.6433500000003</v>
          </cell>
          <cell r="J526">
            <v>247.70007000000001</v>
          </cell>
          <cell r="K526">
            <v>0</v>
          </cell>
          <cell r="L526">
            <v>-1.3100000000000001E-2</v>
          </cell>
          <cell r="M526">
            <v>687.84880999999996</v>
          </cell>
          <cell r="N526">
            <v>681.90062</v>
          </cell>
        </row>
        <row r="527">
          <cell r="B527">
            <v>27</v>
          </cell>
          <cell r="C527" t="str">
            <v>М.СЕВАСТОПОЛЬ</v>
          </cell>
          <cell r="D527">
            <v>5431414</v>
          </cell>
          <cell r="E527" t="str">
            <v>ГОСУДАРСТВЕННОЕ ПРЕДПРИЯТИЕ "СЕВАСТОПОЛЬСКИЙ ВИНОДЕЛЬЧЕСКИЙ ЗАВОД"</v>
          </cell>
          <cell r="F527">
            <v>5783.1439099999998</v>
          </cell>
          <cell r="G527">
            <v>6093.3615099999997</v>
          </cell>
          <cell r="H527">
            <v>5935.20795</v>
          </cell>
          <cell r="I527">
            <v>7518.3419000000004</v>
          </cell>
          <cell r="J527">
            <v>1424.9803899999999</v>
          </cell>
          <cell r="K527">
            <v>0</v>
          </cell>
          <cell r="L527">
            <v>0</v>
          </cell>
          <cell r="M527">
            <v>1013.29272</v>
          </cell>
          <cell r="N527">
            <v>1007.78976</v>
          </cell>
        </row>
        <row r="528">
          <cell r="B528">
            <v>27</v>
          </cell>
          <cell r="C528" t="str">
            <v>М.СЕВАСТОПОЛЬ</v>
          </cell>
          <cell r="D528">
            <v>20709663</v>
          </cell>
          <cell r="E528" t="str">
            <v>ДЕРЖАВНЕ ПIДПРИЄМСТВО СЕВАСТОПОЛЬСЬКИЙ МОРСЬКИЙ РИБНИЙ ПОРТ</v>
          </cell>
          <cell r="F528">
            <v>7601.83997</v>
          </cell>
          <cell r="G528">
            <v>6917.5823200000004</v>
          </cell>
          <cell r="H528">
            <v>6387.76368</v>
          </cell>
          <cell r="I528">
            <v>7040.3370000000004</v>
          </cell>
          <cell r="J528">
            <v>122.75467999999999</v>
          </cell>
          <cell r="K528">
            <v>0</v>
          </cell>
          <cell r="L528">
            <v>0</v>
          </cell>
          <cell r="M528">
            <v>968.94960000000003</v>
          </cell>
          <cell r="N528">
            <v>652.10170000000005</v>
          </cell>
        </row>
        <row r="529">
          <cell r="B529">
            <v>27</v>
          </cell>
          <cell r="C529" t="str">
            <v>М.СЕВАСТОПОЛЬ</v>
          </cell>
          <cell r="D529">
            <v>463088</v>
          </cell>
          <cell r="E529" t="str">
            <v>СЕВАСТОПОЛЬСКОЕ ГОСУДАРСТВЕННОЕ ПРЕДПРИЯТИЕ "АТЛАНТИКА"</v>
          </cell>
          <cell r="F529">
            <v>390.3526</v>
          </cell>
          <cell r="G529">
            <v>51.631959999999999</v>
          </cell>
          <cell r="H529">
            <v>3372.6051000000002</v>
          </cell>
          <cell r="I529">
            <v>6285.5588399999997</v>
          </cell>
          <cell r="J529">
            <v>6233.92688</v>
          </cell>
          <cell r="K529">
            <v>0</v>
          </cell>
          <cell r="L529">
            <v>-2743.9856</v>
          </cell>
          <cell r="M529">
            <v>28.056999999999999</v>
          </cell>
          <cell r="N529">
            <v>28.056999999999999</v>
          </cell>
        </row>
        <row r="530">
          <cell r="B530">
            <v>27</v>
          </cell>
          <cell r="C530" t="str">
            <v>М.СЕВАСТОПОЛЬ</v>
          </cell>
          <cell r="D530">
            <v>3358274</v>
          </cell>
          <cell r="E530" t="str">
            <v>ДЕРЖАВНЕ КОМУНАЛЬНЕ ПIДПРИЄМСТВО "СЕВМIСЬКВОДОКАНАЛ"</v>
          </cell>
          <cell r="F530">
            <v>4545.36391</v>
          </cell>
          <cell r="G530">
            <v>4526.8966700000001</v>
          </cell>
          <cell r="H530">
            <v>5308.25695</v>
          </cell>
          <cell r="I530">
            <v>6013.4211500000001</v>
          </cell>
          <cell r="J530">
            <v>1486.52448</v>
          </cell>
          <cell r="K530">
            <v>0</v>
          </cell>
          <cell r="L530">
            <v>0</v>
          </cell>
          <cell r="M530">
            <v>715.50985000000003</v>
          </cell>
          <cell r="N530">
            <v>686.05728999999997</v>
          </cell>
        </row>
        <row r="531">
          <cell r="B531">
            <v>27</v>
          </cell>
          <cell r="C531" t="str">
            <v>М.СЕВАСТОПОЛЬ</v>
          </cell>
          <cell r="D531">
            <v>23450835</v>
          </cell>
          <cell r="E531" t="str">
            <v>СЕВАСТОПОЛЬСЬКА ФIЛIЯ ЗАКРИТОГО АКЦIОНЕРНОГО ТОВАРИСТВА "УКРАЄНСЬКИЙ МОБIЛЬНИЙ ЗВ'ЯЗОК"</v>
          </cell>
          <cell r="F531">
            <v>3433.61</v>
          </cell>
          <cell r="G531">
            <v>3433.61</v>
          </cell>
          <cell r="H531">
            <v>4610.2</v>
          </cell>
          <cell r="I531">
            <v>4610.2</v>
          </cell>
          <cell r="J531">
            <v>1176.5899999999999</v>
          </cell>
          <cell r="K531">
            <v>0</v>
          </cell>
          <cell r="L531">
            <v>0</v>
          </cell>
          <cell r="M531">
            <v>5.3699999999999998E-3</v>
          </cell>
          <cell r="N531">
            <v>0</v>
          </cell>
        </row>
        <row r="532">
          <cell r="B532">
            <v>27</v>
          </cell>
          <cell r="C532" t="str">
            <v>М.СЕВАСТОПОЛЬ</v>
          </cell>
          <cell r="D532">
            <v>3358357</v>
          </cell>
          <cell r="E532" t="str">
            <v>КОМУНАЛЬНЕ ПIДПРИЄМСТВО "СЕВТЕПЛОЕНЕРГО" СЕВАСТОПОЛЬСЬКОЄ МIСЬКОЄ РАДИ</v>
          </cell>
          <cell r="F532">
            <v>3618.7648199999999</v>
          </cell>
          <cell r="G532">
            <v>3646.5735800000002</v>
          </cell>
          <cell r="H532">
            <v>2889.40524</v>
          </cell>
          <cell r="I532">
            <v>3381.9398999999999</v>
          </cell>
          <cell r="J532">
            <v>-264.63368000000003</v>
          </cell>
          <cell r="K532">
            <v>0</v>
          </cell>
          <cell r="L532">
            <v>0</v>
          </cell>
          <cell r="M532">
            <v>400.16811000000001</v>
          </cell>
          <cell r="N532">
            <v>400.12164000000001</v>
          </cell>
        </row>
        <row r="533">
          <cell r="B533">
            <v>27</v>
          </cell>
          <cell r="C533" t="str">
            <v>М.СЕВАСТОПОЛЬ</v>
          </cell>
          <cell r="D533">
            <v>31576194</v>
          </cell>
          <cell r="E533" t="str">
            <v>ТОВАРИСТВО З ОБМЕЖЕНОЮ ВIДПОВIДАЛЬНIСТЮ "ПIДПРИЄМСТВО "ТАВРIДА ЕЛЕКТРИК УКРАЇНА"</v>
          </cell>
          <cell r="F533">
            <v>1159.0281500000001</v>
          </cell>
          <cell r="G533">
            <v>410.09992999999997</v>
          </cell>
          <cell r="H533">
            <v>3187.2975299999998</v>
          </cell>
          <cell r="I533">
            <v>3012.54448</v>
          </cell>
          <cell r="J533">
            <v>2602.4445500000002</v>
          </cell>
          <cell r="K533">
            <v>0</v>
          </cell>
          <cell r="L533">
            <v>0</v>
          </cell>
          <cell r="M533">
            <v>128.23518999999999</v>
          </cell>
          <cell r="N533">
            <v>-174.96862999999999</v>
          </cell>
        </row>
        <row r="534">
          <cell r="B534">
            <v>27</v>
          </cell>
          <cell r="C534" t="str">
            <v>М.СЕВАСТОПОЛЬ</v>
          </cell>
          <cell r="D534">
            <v>1271342</v>
          </cell>
          <cell r="E534" t="str">
            <v>ЗАКРИТЕ АКЦIОНЕРНЕ ТОВАРИСТВО "СЕВАСТОПОЛЬБУД"</v>
          </cell>
          <cell r="F534">
            <v>1817.16867</v>
          </cell>
          <cell r="G534">
            <v>1826.03253</v>
          </cell>
          <cell r="H534">
            <v>2487.26071</v>
          </cell>
          <cell r="I534">
            <v>2687.1341699999998</v>
          </cell>
          <cell r="J534">
            <v>861.10163999999997</v>
          </cell>
          <cell r="K534">
            <v>0</v>
          </cell>
          <cell r="L534">
            <v>0</v>
          </cell>
          <cell r="M534">
            <v>210.83634000000001</v>
          </cell>
          <cell r="N534">
            <v>199.87343000000001</v>
          </cell>
        </row>
        <row r="535">
          <cell r="B535">
            <v>27</v>
          </cell>
          <cell r="C535" t="str">
            <v>М.СЕВАСТОПОЛЬ</v>
          </cell>
          <cell r="D535">
            <v>30120798</v>
          </cell>
          <cell r="E535" t="str">
            <v>ПIДПРИЄМСТВО "БУДIВЕЛЬНЕ УПРАВЛIННЯ ЧОРНОМОРСЬКОГО ФЛОТУ МIНIСТЕРСТВА ОБОРОНИ РОСIЙСЬКОЄ ФЕДЕРАЦIЄ"</v>
          </cell>
          <cell r="F535">
            <v>2371.0375300000001</v>
          </cell>
          <cell r="G535">
            <v>2313.6025500000001</v>
          </cell>
          <cell r="H535">
            <v>2159.6012500000002</v>
          </cell>
          <cell r="I535">
            <v>2505.6170499999998</v>
          </cell>
          <cell r="J535">
            <v>192.0145</v>
          </cell>
          <cell r="K535">
            <v>0</v>
          </cell>
          <cell r="L535">
            <v>0</v>
          </cell>
          <cell r="M535">
            <v>352.94360999999998</v>
          </cell>
          <cell r="N535">
            <v>346.01351</v>
          </cell>
        </row>
        <row r="536">
          <cell r="B536">
            <v>27</v>
          </cell>
          <cell r="C536" t="str">
            <v>М.СЕВАСТОПОЛЬ</v>
          </cell>
          <cell r="D536">
            <v>32367281</v>
          </cell>
          <cell r="E536" t="str">
            <v>ТОВАРИСТВО З ОБМЕЖЕНОЮ ВIДПОВIДАЛЬНIСТЮ "IНКЕРМАНСЬКИЙ ЗАВОД МАРОЧНЫХ ВИН"</v>
          </cell>
          <cell r="F536">
            <v>1543.9348399999999</v>
          </cell>
          <cell r="G536">
            <v>2601.6455900000001</v>
          </cell>
          <cell r="H536">
            <v>1495.5406399999999</v>
          </cell>
          <cell r="I536">
            <v>2367.8175999999999</v>
          </cell>
          <cell r="J536">
            <v>-233.82799</v>
          </cell>
          <cell r="K536">
            <v>0</v>
          </cell>
          <cell r="L536">
            <v>0</v>
          </cell>
          <cell r="M536">
            <v>1507.82761</v>
          </cell>
          <cell r="N536">
            <v>667.09041000000002</v>
          </cell>
        </row>
        <row r="537">
          <cell r="B537">
            <v>27</v>
          </cell>
          <cell r="C537" t="str">
            <v>М.СЕВАСТОПОЛЬ</v>
          </cell>
          <cell r="D537">
            <v>30628382</v>
          </cell>
          <cell r="E537" t="str">
            <v>ЗАКРИТЕ АКЦIОНЕРНЕ ТОВАРИСТВО "СТIВIДОРНА КОМПАНIЯ "АВЛIТА"</v>
          </cell>
          <cell r="F537">
            <v>9750.0884700000006</v>
          </cell>
          <cell r="G537">
            <v>5914.3537100000003</v>
          </cell>
          <cell r="H537">
            <v>332.47620000000001</v>
          </cell>
          <cell r="I537">
            <v>2316.4645999999998</v>
          </cell>
          <cell r="J537">
            <v>-3597.8890999999999</v>
          </cell>
          <cell r="K537">
            <v>0</v>
          </cell>
          <cell r="L537">
            <v>0</v>
          </cell>
          <cell r="M537">
            <v>1987.38642</v>
          </cell>
          <cell r="N537">
            <v>1983.98254</v>
          </cell>
        </row>
        <row r="538">
          <cell r="B538">
            <v>27</v>
          </cell>
          <cell r="C538" t="str">
            <v>М.СЕВАСТОПОЛЬ</v>
          </cell>
          <cell r="D538">
            <v>14319030</v>
          </cell>
          <cell r="E538" t="str">
            <v>ВIДДIЛ ДЕРЖАВНОЄ СЛУЖБИ ОХОРОНИ ПРИ УМВС УКРАЄНИ В М.СЕВАСТОПОЛI</v>
          </cell>
          <cell r="F538">
            <v>1436.8508400000001</v>
          </cell>
          <cell r="G538">
            <v>1434.9792199999999</v>
          </cell>
          <cell r="H538">
            <v>1797.0049899999999</v>
          </cell>
          <cell r="I538">
            <v>1933.8068000000001</v>
          </cell>
          <cell r="J538">
            <v>498.82758000000001</v>
          </cell>
          <cell r="K538">
            <v>0</v>
          </cell>
          <cell r="L538">
            <v>0</v>
          </cell>
          <cell r="M538">
            <v>138.00036</v>
          </cell>
          <cell r="N538">
            <v>136.80180999999999</v>
          </cell>
        </row>
        <row r="539">
          <cell r="B539">
            <v>27</v>
          </cell>
          <cell r="C539" t="str">
            <v>М.СЕВАСТОПОЛЬ</v>
          </cell>
          <cell r="D539">
            <v>13792296</v>
          </cell>
          <cell r="E539" t="str">
            <v>ЗАКРИТЕ АКЦIОНЕРНЕ ТОВАРИСТВО "МОРБУД"</v>
          </cell>
          <cell r="F539">
            <v>862.98918000000003</v>
          </cell>
          <cell r="G539">
            <v>866.39746000000002</v>
          </cell>
          <cell r="H539">
            <v>1601.4037800000001</v>
          </cell>
          <cell r="I539">
            <v>1846.8071299999999</v>
          </cell>
          <cell r="J539">
            <v>980.40967000000001</v>
          </cell>
          <cell r="K539">
            <v>0</v>
          </cell>
          <cell r="L539">
            <v>0</v>
          </cell>
          <cell r="M539">
            <v>248.81586999999999</v>
          </cell>
          <cell r="N539">
            <v>245.40334999999999</v>
          </cell>
        </row>
        <row r="540">
          <cell r="B540">
            <v>27</v>
          </cell>
          <cell r="C540" t="str">
            <v>М.СЕВАСТОПОЛЬ</v>
          </cell>
          <cell r="D540">
            <v>9324193</v>
          </cell>
          <cell r="E540" t="str">
            <v>СЕВАСТОПОЛЬСКИЙ ФИЛИАЛ АКЦИОНЕРНО-КОММЕРЧЕСКОГО БАНКА СОЦИАЛЬНОГО РАЗВИТИЯ "УКРСОЦБАНК"</v>
          </cell>
          <cell r="F540">
            <v>672.96311000000003</v>
          </cell>
          <cell r="G540">
            <v>672.95128999999997</v>
          </cell>
          <cell r="H540">
            <v>1781.4608800000001</v>
          </cell>
          <cell r="I540">
            <v>1781.4608800000001</v>
          </cell>
          <cell r="J540">
            <v>1108.5095899999999</v>
          </cell>
          <cell r="K540">
            <v>0</v>
          </cell>
          <cell r="L540">
            <v>0</v>
          </cell>
          <cell r="M540">
            <v>3.8999999999999999E-4</v>
          </cell>
          <cell r="N540">
            <v>-1.993E-2</v>
          </cell>
        </row>
        <row r="541">
          <cell r="B541">
            <v>27</v>
          </cell>
          <cell r="C541" t="str">
            <v>М.СЕВАСТОПОЛЬ</v>
          </cell>
          <cell r="D541">
            <v>22288148</v>
          </cell>
          <cell r="E541" t="str">
            <v>ЗАКРЫТОЕ АКЦИОНЕРНОЕ ОБЩЕСТВО "МЕХАНИЗАЦИЯ СТРОИТЕЛЬСТВА"</v>
          </cell>
          <cell r="F541">
            <v>1072.23693</v>
          </cell>
          <cell r="G541">
            <v>1057.6027300000001</v>
          </cell>
          <cell r="H541">
            <v>1690.8791200000001</v>
          </cell>
          <cell r="I541">
            <v>1764.9746500000001</v>
          </cell>
          <cell r="J541">
            <v>707.37192000000005</v>
          </cell>
          <cell r="K541">
            <v>0</v>
          </cell>
          <cell r="L541">
            <v>-12.06959</v>
          </cell>
          <cell r="M541">
            <v>62.552390000000003</v>
          </cell>
          <cell r="N541">
            <v>61.980710000000002</v>
          </cell>
        </row>
      </sheetData>
      <sheetData sheetId="3"/>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теж місяць (фонди)"/>
      <sheetName val="Лист1"/>
      <sheetName val="ЗДМмісяць"/>
      <sheetName val="ДБ-ЗагСпецМ (Норбаз)"/>
      <sheetName val="ПлатОблMis"/>
      <sheetName val="Платеж Рік (фонди)"/>
      <sheetName val="ДБ-ЗагСпецРік (Норбаз)"/>
      <sheetName val="ЗДМРік"/>
      <sheetName val="ПлатОблРік"/>
      <sheetName val="Платеж місяць (МФУ)"/>
      <sheetName val="Платеж Рік (МФУ)"/>
      <sheetName val="НаказДПА"/>
      <sheetName val="розпис"/>
      <sheetName val="РозписОбл"/>
      <sheetName val="Надх"/>
      <sheetName val="Исход ЗФ(ЗБ)"/>
      <sheetName val="Исход СФ(ЗБ)"/>
      <sheetName val="Исход ЗФ "/>
      <sheetName val="Исход СФ "/>
      <sheetName val="Начни с меня"/>
      <sheetName val="контроль"/>
      <sheetName val="Авто"/>
      <sheetName val="додаток2"/>
      <sheetName val="re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9">
          <cell r="C9" t="str">
            <v>Червень</v>
          </cell>
          <cell r="D9">
            <v>119</v>
          </cell>
          <cell r="F9">
            <v>19</v>
          </cell>
          <cell r="H9" t="str">
            <v>червня</v>
          </cell>
          <cell r="J9" t="str">
            <v>банківських</v>
          </cell>
        </row>
        <row r="10">
          <cell r="F10">
            <v>20</v>
          </cell>
        </row>
        <row r="11">
          <cell r="F11">
            <v>20</v>
          </cell>
        </row>
        <row r="12">
          <cell r="F12">
            <v>22</v>
          </cell>
        </row>
        <row r="13">
          <cell r="F13">
            <v>21</v>
          </cell>
        </row>
        <row r="14">
          <cell r="F14">
            <v>17</v>
          </cell>
        </row>
        <row r="15">
          <cell r="F15">
            <v>19</v>
          </cell>
        </row>
        <row r="16">
          <cell r="F16">
            <v>22</v>
          </cell>
        </row>
        <row r="17">
          <cell r="F17">
            <v>21</v>
          </cell>
        </row>
        <row r="18">
          <cell r="F18">
            <v>22</v>
          </cell>
        </row>
        <row r="19">
          <cell r="F19">
            <v>21</v>
          </cell>
        </row>
        <row r="20">
          <cell r="F20">
            <v>22</v>
          </cell>
        </row>
        <row r="21">
          <cell r="F21">
            <v>23</v>
          </cell>
        </row>
      </sheetData>
      <sheetData sheetId="20" refreshError="1"/>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рафикРучн"/>
      <sheetName val="график (2)"/>
      <sheetName val="график"/>
      <sheetName val="Лист4"/>
      <sheetName val="Лист1"/>
      <sheetName val="Платеж місяць Му"/>
      <sheetName val="Платеж РікМУ"/>
      <sheetName val="Исход ЗФ "/>
      <sheetName val="Исход СФ "/>
      <sheetName val="ДМБ"/>
      <sheetName val="Лист3"/>
      <sheetName val="Платеж місяць (фонди)"/>
      <sheetName val="ЗДМмісяць"/>
      <sheetName val="ДБ-ЗагСпецМ (Норбаз)"/>
      <sheetName val="ПлатОблMis"/>
      <sheetName val="Платеж Рік (фонди)"/>
      <sheetName val="ДБ-ЗагСпецРік (Норбаз)"/>
      <sheetName val="ЗДМРік"/>
      <sheetName val="ПлатОблРік"/>
      <sheetName val="Платеж місяць (МФУ)"/>
      <sheetName val="Платеж Рік (МФУ)"/>
      <sheetName val="НаказДПА"/>
      <sheetName val="розпис"/>
      <sheetName val="РозписОбл"/>
      <sheetName val="Надх"/>
      <sheetName val="Исход ЗФ(ЗБ)"/>
      <sheetName val="Исход СФ(ЗБ)"/>
      <sheetName val="Начни с меня"/>
      <sheetName val="контроль"/>
      <sheetName val="Авто"/>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row r="16">
          <cell r="F16">
            <v>5</v>
          </cell>
        </row>
      </sheetData>
      <sheetData sheetId="28" refreshError="1"/>
      <sheetData sheetId="2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ояснення"/>
      <sheetName val="основная(1)"/>
      <sheetName val="доп_потенциал(2)"/>
      <sheetName val="мини_ДПИ_крупные(3)"/>
      <sheetName val="мини_ДПИ(4)"/>
      <sheetName val="большие_минимизаторы(5)"/>
      <sheetName val="мини_прибыль(6)"/>
      <sheetName val="мини_льготы(7)"/>
      <sheetName val="мини_0-0,1%(8)"/>
      <sheetName val="основная_1_"/>
      <sheetName val="Начни с меня"/>
    </sheetNames>
    <sheetDataSet>
      <sheetData sheetId="0"/>
      <sheetData sheetId="1" refreshError="1">
        <row r="4">
          <cell r="B4" t="str">
            <v>Код підприємства</v>
          </cell>
          <cell r="C4" t="str">
            <v>Назва підприємства</v>
          </cell>
          <cell r="D4" t="str">
            <v>Сума валового доходу за 9 місяців 2005р.</v>
          </cell>
          <cell r="E4" t="str">
            <v>Збір платежів до Державного бюджету станом на 01.10.2005р.</v>
          </cell>
          <cell r="F4" t="str">
            <v>Податкове навантаження</v>
          </cell>
        </row>
      </sheetData>
      <sheetData sheetId="2"/>
      <sheetData sheetId="3"/>
      <sheetData sheetId="4"/>
      <sheetData sheetId="5"/>
      <sheetData sheetId="6"/>
      <sheetData sheetId="7"/>
      <sheetData sheetId="8"/>
      <sheetData sheetId="9"/>
      <sheetData sheetId="1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Q54"/>
  <sheetViews>
    <sheetView view="pageBreakPreview" zoomScale="85" zoomScaleNormal="75" zoomScaleSheetLayoutView="85" workbookViewId="0">
      <selection activeCell="A3" sqref="A3:F3"/>
    </sheetView>
  </sheetViews>
  <sheetFormatPr defaultRowHeight="12.75"/>
  <cols>
    <col min="1" max="1" width="13.5703125" style="164" customWidth="1"/>
    <col min="2" max="2" width="49.140625" style="135" customWidth="1"/>
    <col min="3" max="3" width="18.28515625" style="136" customWidth="1"/>
    <col min="4" max="4" width="18.7109375" style="136" customWidth="1"/>
    <col min="5" max="5" width="18.42578125" style="136" customWidth="1"/>
    <col min="6" max="6" width="18.85546875" style="136" customWidth="1"/>
    <col min="7" max="228" width="8.85546875" style="136"/>
    <col min="229" max="229" width="17.28515625" style="136" customWidth="1"/>
    <col min="230" max="230" width="59.140625" style="136" customWidth="1"/>
    <col min="231" max="231" width="16.28515625" style="136" customWidth="1"/>
    <col min="232" max="232" width="16.42578125" style="136" customWidth="1"/>
    <col min="233" max="233" width="15.85546875" style="136" customWidth="1"/>
    <col min="234" max="234" width="15.5703125" style="136" customWidth="1"/>
    <col min="235" max="235" width="8.85546875" style="136"/>
    <col min="236" max="236" width="24.5703125" style="136" customWidth="1"/>
    <col min="237" max="237" width="18.7109375" style="136" customWidth="1"/>
    <col min="238" max="238" width="13.28515625" style="136" customWidth="1"/>
    <col min="239" max="484" width="8.85546875" style="136"/>
    <col min="485" max="485" width="17.28515625" style="136" customWidth="1"/>
    <col min="486" max="486" width="59.140625" style="136" customWidth="1"/>
    <col min="487" max="487" width="16.28515625" style="136" customWidth="1"/>
    <col min="488" max="488" width="16.42578125" style="136" customWidth="1"/>
    <col min="489" max="489" width="15.85546875" style="136" customWidth="1"/>
    <col min="490" max="490" width="15.5703125" style="136" customWidth="1"/>
    <col min="491" max="491" width="8.85546875" style="136"/>
    <col min="492" max="492" width="24.5703125" style="136" customWidth="1"/>
    <col min="493" max="493" width="18.7109375" style="136" customWidth="1"/>
    <col min="494" max="494" width="13.28515625" style="136" customWidth="1"/>
    <col min="495" max="740" width="8.85546875" style="136"/>
    <col min="741" max="741" width="17.28515625" style="136" customWidth="1"/>
    <col min="742" max="742" width="59.140625" style="136" customWidth="1"/>
    <col min="743" max="743" width="16.28515625" style="136" customWidth="1"/>
    <col min="744" max="744" width="16.42578125" style="136" customWidth="1"/>
    <col min="745" max="745" width="15.85546875" style="136" customWidth="1"/>
    <col min="746" max="746" width="15.5703125" style="136" customWidth="1"/>
    <col min="747" max="747" width="8.85546875" style="136"/>
    <col min="748" max="748" width="24.5703125" style="136" customWidth="1"/>
    <col min="749" max="749" width="18.7109375" style="136" customWidth="1"/>
    <col min="750" max="750" width="13.28515625" style="136" customWidth="1"/>
    <col min="751" max="996" width="8.85546875" style="136"/>
    <col min="997" max="997" width="17.28515625" style="136" customWidth="1"/>
    <col min="998" max="998" width="59.140625" style="136" customWidth="1"/>
    <col min="999" max="999" width="16.28515625" style="136" customWidth="1"/>
    <col min="1000" max="1000" width="16.42578125" style="136" customWidth="1"/>
    <col min="1001" max="1001" width="15.85546875" style="136" customWidth="1"/>
    <col min="1002" max="1002" width="15.5703125" style="136" customWidth="1"/>
    <col min="1003" max="1003" width="8.85546875" style="136"/>
    <col min="1004" max="1004" width="24.5703125" style="136" customWidth="1"/>
    <col min="1005" max="1005" width="18.7109375" style="136" customWidth="1"/>
    <col min="1006" max="1006" width="13.28515625" style="136" customWidth="1"/>
    <col min="1007" max="1252" width="8.85546875" style="136"/>
    <col min="1253" max="1253" width="17.28515625" style="136" customWidth="1"/>
    <col min="1254" max="1254" width="59.140625" style="136" customWidth="1"/>
    <col min="1255" max="1255" width="16.28515625" style="136" customWidth="1"/>
    <col min="1256" max="1256" width="16.42578125" style="136" customWidth="1"/>
    <col min="1257" max="1257" width="15.85546875" style="136" customWidth="1"/>
    <col min="1258" max="1258" width="15.5703125" style="136" customWidth="1"/>
    <col min="1259" max="1259" width="8.85546875" style="136"/>
    <col min="1260" max="1260" width="24.5703125" style="136" customWidth="1"/>
    <col min="1261" max="1261" width="18.7109375" style="136" customWidth="1"/>
    <col min="1262" max="1262" width="13.28515625" style="136" customWidth="1"/>
    <col min="1263" max="1508" width="8.85546875" style="136"/>
    <col min="1509" max="1509" width="17.28515625" style="136" customWidth="1"/>
    <col min="1510" max="1510" width="59.140625" style="136" customWidth="1"/>
    <col min="1511" max="1511" width="16.28515625" style="136" customWidth="1"/>
    <col min="1512" max="1512" width="16.42578125" style="136" customWidth="1"/>
    <col min="1513" max="1513" width="15.85546875" style="136" customWidth="1"/>
    <col min="1514" max="1514" width="15.5703125" style="136" customWidth="1"/>
    <col min="1515" max="1515" width="8.85546875" style="136"/>
    <col min="1516" max="1516" width="24.5703125" style="136" customWidth="1"/>
    <col min="1517" max="1517" width="18.7109375" style="136" customWidth="1"/>
    <col min="1518" max="1518" width="13.28515625" style="136" customWidth="1"/>
    <col min="1519" max="1764" width="8.85546875" style="136"/>
    <col min="1765" max="1765" width="17.28515625" style="136" customWidth="1"/>
    <col min="1766" max="1766" width="59.140625" style="136" customWidth="1"/>
    <col min="1767" max="1767" width="16.28515625" style="136" customWidth="1"/>
    <col min="1768" max="1768" width="16.42578125" style="136" customWidth="1"/>
    <col min="1769" max="1769" width="15.85546875" style="136" customWidth="1"/>
    <col min="1770" max="1770" width="15.5703125" style="136" customWidth="1"/>
    <col min="1771" max="1771" width="8.85546875" style="136"/>
    <col min="1772" max="1772" width="24.5703125" style="136" customWidth="1"/>
    <col min="1773" max="1773" width="18.7109375" style="136" customWidth="1"/>
    <col min="1774" max="1774" width="13.28515625" style="136" customWidth="1"/>
    <col min="1775" max="2020" width="8.85546875" style="136"/>
    <col min="2021" max="2021" width="17.28515625" style="136" customWidth="1"/>
    <col min="2022" max="2022" width="59.140625" style="136" customWidth="1"/>
    <col min="2023" max="2023" width="16.28515625" style="136" customWidth="1"/>
    <col min="2024" max="2024" width="16.42578125" style="136" customWidth="1"/>
    <col min="2025" max="2025" width="15.85546875" style="136" customWidth="1"/>
    <col min="2026" max="2026" width="15.5703125" style="136" customWidth="1"/>
    <col min="2027" max="2027" width="8.85546875" style="136"/>
    <col min="2028" max="2028" width="24.5703125" style="136" customWidth="1"/>
    <col min="2029" max="2029" width="18.7109375" style="136" customWidth="1"/>
    <col min="2030" max="2030" width="13.28515625" style="136" customWidth="1"/>
    <col min="2031" max="2276" width="8.85546875" style="136"/>
    <col min="2277" max="2277" width="17.28515625" style="136" customWidth="1"/>
    <col min="2278" max="2278" width="59.140625" style="136" customWidth="1"/>
    <col min="2279" max="2279" width="16.28515625" style="136" customWidth="1"/>
    <col min="2280" max="2280" width="16.42578125" style="136" customWidth="1"/>
    <col min="2281" max="2281" width="15.85546875" style="136" customWidth="1"/>
    <col min="2282" max="2282" width="15.5703125" style="136" customWidth="1"/>
    <col min="2283" max="2283" width="8.85546875" style="136"/>
    <col min="2284" max="2284" width="24.5703125" style="136" customWidth="1"/>
    <col min="2285" max="2285" width="18.7109375" style="136" customWidth="1"/>
    <col min="2286" max="2286" width="13.28515625" style="136" customWidth="1"/>
    <col min="2287" max="2532" width="8.85546875" style="136"/>
    <col min="2533" max="2533" width="17.28515625" style="136" customWidth="1"/>
    <col min="2534" max="2534" width="59.140625" style="136" customWidth="1"/>
    <col min="2535" max="2535" width="16.28515625" style="136" customWidth="1"/>
    <col min="2536" max="2536" width="16.42578125" style="136" customWidth="1"/>
    <col min="2537" max="2537" width="15.85546875" style="136" customWidth="1"/>
    <col min="2538" max="2538" width="15.5703125" style="136" customWidth="1"/>
    <col min="2539" max="2539" width="8.85546875" style="136"/>
    <col min="2540" max="2540" width="24.5703125" style="136" customWidth="1"/>
    <col min="2541" max="2541" width="18.7109375" style="136" customWidth="1"/>
    <col min="2542" max="2542" width="13.28515625" style="136" customWidth="1"/>
    <col min="2543" max="2788" width="8.85546875" style="136"/>
    <col min="2789" max="2789" width="17.28515625" style="136" customWidth="1"/>
    <col min="2790" max="2790" width="59.140625" style="136" customWidth="1"/>
    <col min="2791" max="2791" width="16.28515625" style="136" customWidth="1"/>
    <col min="2792" max="2792" width="16.42578125" style="136" customWidth="1"/>
    <col min="2793" max="2793" width="15.85546875" style="136" customWidth="1"/>
    <col min="2794" max="2794" width="15.5703125" style="136" customWidth="1"/>
    <col min="2795" max="2795" width="8.85546875" style="136"/>
    <col min="2796" max="2796" width="24.5703125" style="136" customWidth="1"/>
    <col min="2797" max="2797" width="18.7109375" style="136" customWidth="1"/>
    <col min="2798" max="2798" width="13.28515625" style="136" customWidth="1"/>
    <col min="2799" max="3044" width="8.85546875" style="136"/>
    <col min="3045" max="3045" width="17.28515625" style="136" customWidth="1"/>
    <col min="3046" max="3046" width="59.140625" style="136" customWidth="1"/>
    <col min="3047" max="3047" width="16.28515625" style="136" customWidth="1"/>
    <col min="3048" max="3048" width="16.42578125" style="136" customWidth="1"/>
    <col min="3049" max="3049" width="15.85546875" style="136" customWidth="1"/>
    <col min="3050" max="3050" width="15.5703125" style="136" customWidth="1"/>
    <col min="3051" max="3051" width="8.85546875" style="136"/>
    <col min="3052" max="3052" width="24.5703125" style="136" customWidth="1"/>
    <col min="3053" max="3053" width="18.7109375" style="136" customWidth="1"/>
    <col min="3054" max="3054" width="13.28515625" style="136" customWidth="1"/>
    <col min="3055" max="3300" width="8.85546875" style="136"/>
    <col min="3301" max="3301" width="17.28515625" style="136" customWidth="1"/>
    <col min="3302" max="3302" width="59.140625" style="136" customWidth="1"/>
    <col min="3303" max="3303" width="16.28515625" style="136" customWidth="1"/>
    <col min="3304" max="3304" width="16.42578125" style="136" customWidth="1"/>
    <col min="3305" max="3305" width="15.85546875" style="136" customWidth="1"/>
    <col min="3306" max="3306" width="15.5703125" style="136" customWidth="1"/>
    <col min="3307" max="3307" width="8.85546875" style="136"/>
    <col min="3308" max="3308" width="24.5703125" style="136" customWidth="1"/>
    <col min="3309" max="3309" width="18.7109375" style="136" customWidth="1"/>
    <col min="3310" max="3310" width="13.28515625" style="136" customWidth="1"/>
    <col min="3311" max="3556" width="8.85546875" style="136"/>
    <col min="3557" max="3557" width="17.28515625" style="136" customWidth="1"/>
    <col min="3558" max="3558" width="59.140625" style="136" customWidth="1"/>
    <col min="3559" max="3559" width="16.28515625" style="136" customWidth="1"/>
    <col min="3560" max="3560" width="16.42578125" style="136" customWidth="1"/>
    <col min="3561" max="3561" width="15.85546875" style="136" customWidth="1"/>
    <col min="3562" max="3562" width="15.5703125" style="136" customWidth="1"/>
    <col min="3563" max="3563" width="8.85546875" style="136"/>
    <col min="3564" max="3564" width="24.5703125" style="136" customWidth="1"/>
    <col min="3565" max="3565" width="18.7109375" style="136" customWidth="1"/>
    <col min="3566" max="3566" width="13.28515625" style="136" customWidth="1"/>
    <col min="3567" max="3812" width="8.85546875" style="136"/>
    <col min="3813" max="3813" width="17.28515625" style="136" customWidth="1"/>
    <col min="3814" max="3814" width="59.140625" style="136" customWidth="1"/>
    <col min="3815" max="3815" width="16.28515625" style="136" customWidth="1"/>
    <col min="3816" max="3816" width="16.42578125" style="136" customWidth="1"/>
    <col min="3817" max="3817" width="15.85546875" style="136" customWidth="1"/>
    <col min="3818" max="3818" width="15.5703125" style="136" customWidth="1"/>
    <col min="3819" max="3819" width="8.85546875" style="136"/>
    <col min="3820" max="3820" width="24.5703125" style="136" customWidth="1"/>
    <col min="3821" max="3821" width="18.7109375" style="136" customWidth="1"/>
    <col min="3822" max="3822" width="13.28515625" style="136" customWidth="1"/>
    <col min="3823" max="4068" width="8.85546875" style="136"/>
    <col min="4069" max="4069" width="17.28515625" style="136" customWidth="1"/>
    <col min="4070" max="4070" width="59.140625" style="136" customWidth="1"/>
    <col min="4071" max="4071" width="16.28515625" style="136" customWidth="1"/>
    <col min="4072" max="4072" width="16.42578125" style="136" customWidth="1"/>
    <col min="4073" max="4073" width="15.85546875" style="136" customWidth="1"/>
    <col min="4074" max="4074" width="15.5703125" style="136" customWidth="1"/>
    <col min="4075" max="4075" width="8.85546875" style="136"/>
    <col min="4076" max="4076" width="24.5703125" style="136" customWidth="1"/>
    <col min="4077" max="4077" width="18.7109375" style="136" customWidth="1"/>
    <col min="4078" max="4078" width="13.28515625" style="136" customWidth="1"/>
    <col min="4079" max="4324" width="8.85546875" style="136"/>
    <col min="4325" max="4325" width="17.28515625" style="136" customWidth="1"/>
    <col min="4326" max="4326" width="59.140625" style="136" customWidth="1"/>
    <col min="4327" max="4327" width="16.28515625" style="136" customWidth="1"/>
    <col min="4328" max="4328" width="16.42578125" style="136" customWidth="1"/>
    <col min="4329" max="4329" width="15.85546875" style="136" customWidth="1"/>
    <col min="4330" max="4330" width="15.5703125" style="136" customWidth="1"/>
    <col min="4331" max="4331" width="8.85546875" style="136"/>
    <col min="4332" max="4332" width="24.5703125" style="136" customWidth="1"/>
    <col min="4333" max="4333" width="18.7109375" style="136" customWidth="1"/>
    <col min="4334" max="4334" width="13.28515625" style="136" customWidth="1"/>
    <col min="4335" max="4580" width="8.85546875" style="136"/>
    <col min="4581" max="4581" width="17.28515625" style="136" customWidth="1"/>
    <col min="4582" max="4582" width="59.140625" style="136" customWidth="1"/>
    <col min="4583" max="4583" width="16.28515625" style="136" customWidth="1"/>
    <col min="4584" max="4584" width="16.42578125" style="136" customWidth="1"/>
    <col min="4585" max="4585" width="15.85546875" style="136" customWidth="1"/>
    <col min="4586" max="4586" width="15.5703125" style="136" customWidth="1"/>
    <col min="4587" max="4587" width="8.85546875" style="136"/>
    <col min="4588" max="4588" width="24.5703125" style="136" customWidth="1"/>
    <col min="4589" max="4589" width="18.7109375" style="136" customWidth="1"/>
    <col min="4590" max="4590" width="13.28515625" style="136" customWidth="1"/>
    <col min="4591" max="4836" width="8.85546875" style="136"/>
    <col min="4837" max="4837" width="17.28515625" style="136" customWidth="1"/>
    <col min="4838" max="4838" width="59.140625" style="136" customWidth="1"/>
    <col min="4839" max="4839" width="16.28515625" style="136" customWidth="1"/>
    <col min="4840" max="4840" width="16.42578125" style="136" customWidth="1"/>
    <col min="4841" max="4841" width="15.85546875" style="136" customWidth="1"/>
    <col min="4842" max="4842" width="15.5703125" style="136" customWidth="1"/>
    <col min="4843" max="4843" width="8.85546875" style="136"/>
    <col min="4844" max="4844" width="24.5703125" style="136" customWidth="1"/>
    <col min="4845" max="4845" width="18.7109375" style="136" customWidth="1"/>
    <col min="4846" max="4846" width="13.28515625" style="136" customWidth="1"/>
    <col min="4847" max="5092" width="8.85546875" style="136"/>
    <col min="5093" max="5093" width="17.28515625" style="136" customWidth="1"/>
    <col min="5094" max="5094" width="59.140625" style="136" customWidth="1"/>
    <col min="5095" max="5095" width="16.28515625" style="136" customWidth="1"/>
    <col min="5096" max="5096" width="16.42578125" style="136" customWidth="1"/>
    <col min="5097" max="5097" width="15.85546875" style="136" customWidth="1"/>
    <col min="5098" max="5098" width="15.5703125" style="136" customWidth="1"/>
    <col min="5099" max="5099" width="8.85546875" style="136"/>
    <col min="5100" max="5100" width="24.5703125" style="136" customWidth="1"/>
    <col min="5101" max="5101" width="18.7109375" style="136" customWidth="1"/>
    <col min="5102" max="5102" width="13.28515625" style="136" customWidth="1"/>
    <col min="5103" max="5348" width="8.85546875" style="136"/>
    <col min="5349" max="5349" width="17.28515625" style="136" customWidth="1"/>
    <col min="5350" max="5350" width="59.140625" style="136" customWidth="1"/>
    <col min="5351" max="5351" width="16.28515625" style="136" customWidth="1"/>
    <col min="5352" max="5352" width="16.42578125" style="136" customWidth="1"/>
    <col min="5353" max="5353" width="15.85546875" style="136" customWidth="1"/>
    <col min="5354" max="5354" width="15.5703125" style="136" customWidth="1"/>
    <col min="5355" max="5355" width="8.85546875" style="136"/>
    <col min="5356" max="5356" width="24.5703125" style="136" customWidth="1"/>
    <col min="5357" max="5357" width="18.7109375" style="136" customWidth="1"/>
    <col min="5358" max="5358" width="13.28515625" style="136" customWidth="1"/>
    <col min="5359" max="5604" width="8.85546875" style="136"/>
    <col min="5605" max="5605" width="17.28515625" style="136" customWidth="1"/>
    <col min="5606" max="5606" width="59.140625" style="136" customWidth="1"/>
    <col min="5607" max="5607" width="16.28515625" style="136" customWidth="1"/>
    <col min="5608" max="5608" width="16.42578125" style="136" customWidth="1"/>
    <col min="5609" max="5609" width="15.85546875" style="136" customWidth="1"/>
    <col min="5610" max="5610" width="15.5703125" style="136" customWidth="1"/>
    <col min="5611" max="5611" width="8.85546875" style="136"/>
    <col min="5612" max="5612" width="24.5703125" style="136" customWidth="1"/>
    <col min="5613" max="5613" width="18.7109375" style="136" customWidth="1"/>
    <col min="5614" max="5614" width="13.28515625" style="136" customWidth="1"/>
    <col min="5615" max="5860" width="8.85546875" style="136"/>
    <col min="5861" max="5861" width="17.28515625" style="136" customWidth="1"/>
    <col min="5862" max="5862" width="59.140625" style="136" customWidth="1"/>
    <col min="5863" max="5863" width="16.28515625" style="136" customWidth="1"/>
    <col min="5864" max="5864" width="16.42578125" style="136" customWidth="1"/>
    <col min="5865" max="5865" width="15.85546875" style="136" customWidth="1"/>
    <col min="5866" max="5866" width="15.5703125" style="136" customWidth="1"/>
    <col min="5867" max="5867" width="8.85546875" style="136"/>
    <col min="5868" max="5868" width="24.5703125" style="136" customWidth="1"/>
    <col min="5869" max="5869" width="18.7109375" style="136" customWidth="1"/>
    <col min="5870" max="5870" width="13.28515625" style="136" customWidth="1"/>
    <col min="5871" max="6116" width="8.85546875" style="136"/>
    <col min="6117" max="6117" width="17.28515625" style="136" customWidth="1"/>
    <col min="6118" max="6118" width="59.140625" style="136" customWidth="1"/>
    <col min="6119" max="6119" width="16.28515625" style="136" customWidth="1"/>
    <col min="6120" max="6120" width="16.42578125" style="136" customWidth="1"/>
    <col min="6121" max="6121" width="15.85546875" style="136" customWidth="1"/>
    <col min="6122" max="6122" width="15.5703125" style="136" customWidth="1"/>
    <col min="6123" max="6123" width="8.85546875" style="136"/>
    <col min="6124" max="6124" width="24.5703125" style="136" customWidth="1"/>
    <col min="6125" max="6125" width="18.7109375" style="136" customWidth="1"/>
    <col min="6126" max="6126" width="13.28515625" style="136" customWidth="1"/>
    <col min="6127" max="6372" width="8.85546875" style="136"/>
    <col min="6373" max="6373" width="17.28515625" style="136" customWidth="1"/>
    <col min="6374" max="6374" width="59.140625" style="136" customWidth="1"/>
    <col min="6375" max="6375" width="16.28515625" style="136" customWidth="1"/>
    <col min="6376" max="6376" width="16.42578125" style="136" customWidth="1"/>
    <col min="6377" max="6377" width="15.85546875" style="136" customWidth="1"/>
    <col min="6378" max="6378" width="15.5703125" style="136" customWidth="1"/>
    <col min="6379" max="6379" width="8.85546875" style="136"/>
    <col min="6380" max="6380" width="24.5703125" style="136" customWidth="1"/>
    <col min="6381" max="6381" width="18.7109375" style="136" customWidth="1"/>
    <col min="6382" max="6382" width="13.28515625" style="136" customWidth="1"/>
    <col min="6383" max="6628" width="8.85546875" style="136"/>
    <col min="6629" max="6629" width="17.28515625" style="136" customWidth="1"/>
    <col min="6630" max="6630" width="59.140625" style="136" customWidth="1"/>
    <col min="6631" max="6631" width="16.28515625" style="136" customWidth="1"/>
    <col min="6632" max="6632" width="16.42578125" style="136" customWidth="1"/>
    <col min="6633" max="6633" width="15.85546875" style="136" customWidth="1"/>
    <col min="6634" max="6634" width="15.5703125" style="136" customWidth="1"/>
    <col min="6635" max="6635" width="8.85546875" style="136"/>
    <col min="6636" max="6636" width="24.5703125" style="136" customWidth="1"/>
    <col min="6637" max="6637" width="18.7109375" style="136" customWidth="1"/>
    <col min="6638" max="6638" width="13.28515625" style="136" customWidth="1"/>
    <col min="6639" max="6884" width="8.85546875" style="136"/>
    <col min="6885" max="6885" width="17.28515625" style="136" customWidth="1"/>
    <col min="6886" max="6886" width="59.140625" style="136" customWidth="1"/>
    <col min="6887" max="6887" width="16.28515625" style="136" customWidth="1"/>
    <col min="6888" max="6888" width="16.42578125" style="136" customWidth="1"/>
    <col min="6889" max="6889" width="15.85546875" style="136" customWidth="1"/>
    <col min="6890" max="6890" width="15.5703125" style="136" customWidth="1"/>
    <col min="6891" max="6891" width="8.85546875" style="136"/>
    <col min="6892" max="6892" width="24.5703125" style="136" customWidth="1"/>
    <col min="6893" max="6893" width="18.7109375" style="136" customWidth="1"/>
    <col min="6894" max="6894" width="13.28515625" style="136" customWidth="1"/>
    <col min="6895" max="7140" width="8.85546875" style="136"/>
    <col min="7141" max="7141" width="17.28515625" style="136" customWidth="1"/>
    <col min="7142" max="7142" width="59.140625" style="136" customWidth="1"/>
    <col min="7143" max="7143" width="16.28515625" style="136" customWidth="1"/>
    <col min="7144" max="7144" width="16.42578125" style="136" customWidth="1"/>
    <col min="7145" max="7145" width="15.85546875" style="136" customWidth="1"/>
    <col min="7146" max="7146" width="15.5703125" style="136" customWidth="1"/>
    <col min="7147" max="7147" width="8.85546875" style="136"/>
    <col min="7148" max="7148" width="24.5703125" style="136" customWidth="1"/>
    <col min="7149" max="7149" width="18.7109375" style="136" customWidth="1"/>
    <col min="7150" max="7150" width="13.28515625" style="136" customWidth="1"/>
    <col min="7151" max="7396" width="8.85546875" style="136"/>
    <col min="7397" max="7397" width="17.28515625" style="136" customWidth="1"/>
    <col min="7398" max="7398" width="59.140625" style="136" customWidth="1"/>
    <col min="7399" max="7399" width="16.28515625" style="136" customWidth="1"/>
    <col min="7400" max="7400" width="16.42578125" style="136" customWidth="1"/>
    <col min="7401" max="7401" width="15.85546875" style="136" customWidth="1"/>
    <col min="7402" max="7402" width="15.5703125" style="136" customWidth="1"/>
    <col min="7403" max="7403" width="8.85546875" style="136"/>
    <col min="7404" max="7404" width="24.5703125" style="136" customWidth="1"/>
    <col min="7405" max="7405" width="18.7109375" style="136" customWidth="1"/>
    <col min="7406" max="7406" width="13.28515625" style="136" customWidth="1"/>
    <col min="7407" max="7652" width="8.85546875" style="136"/>
    <col min="7653" max="7653" width="17.28515625" style="136" customWidth="1"/>
    <col min="7654" max="7654" width="59.140625" style="136" customWidth="1"/>
    <col min="7655" max="7655" width="16.28515625" style="136" customWidth="1"/>
    <col min="7656" max="7656" width="16.42578125" style="136" customWidth="1"/>
    <col min="7657" max="7657" width="15.85546875" style="136" customWidth="1"/>
    <col min="7658" max="7658" width="15.5703125" style="136" customWidth="1"/>
    <col min="7659" max="7659" width="8.85546875" style="136"/>
    <col min="7660" max="7660" width="24.5703125" style="136" customWidth="1"/>
    <col min="7661" max="7661" width="18.7109375" style="136" customWidth="1"/>
    <col min="7662" max="7662" width="13.28515625" style="136" customWidth="1"/>
    <col min="7663" max="7908" width="8.85546875" style="136"/>
    <col min="7909" max="7909" width="17.28515625" style="136" customWidth="1"/>
    <col min="7910" max="7910" width="59.140625" style="136" customWidth="1"/>
    <col min="7911" max="7911" width="16.28515625" style="136" customWidth="1"/>
    <col min="7912" max="7912" width="16.42578125" style="136" customWidth="1"/>
    <col min="7913" max="7913" width="15.85546875" style="136" customWidth="1"/>
    <col min="7914" max="7914" width="15.5703125" style="136" customWidth="1"/>
    <col min="7915" max="7915" width="8.85546875" style="136"/>
    <col min="7916" max="7916" width="24.5703125" style="136" customWidth="1"/>
    <col min="7917" max="7917" width="18.7109375" style="136" customWidth="1"/>
    <col min="7918" max="7918" width="13.28515625" style="136" customWidth="1"/>
    <col min="7919" max="8164" width="8.85546875" style="136"/>
    <col min="8165" max="8165" width="17.28515625" style="136" customWidth="1"/>
    <col min="8166" max="8166" width="59.140625" style="136" customWidth="1"/>
    <col min="8167" max="8167" width="16.28515625" style="136" customWidth="1"/>
    <col min="8168" max="8168" width="16.42578125" style="136" customWidth="1"/>
    <col min="8169" max="8169" width="15.85546875" style="136" customWidth="1"/>
    <col min="8170" max="8170" width="15.5703125" style="136" customWidth="1"/>
    <col min="8171" max="8171" width="8.85546875" style="136"/>
    <col min="8172" max="8172" width="24.5703125" style="136" customWidth="1"/>
    <col min="8173" max="8173" width="18.7109375" style="136" customWidth="1"/>
    <col min="8174" max="8174" width="13.28515625" style="136" customWidth="1"/>
    <col min="8175" max="8420" width="8.85546875" style="136"/>
    <col min="8421" max="8421" width="17.28515625" style="136" customWidth="1"/>
    <col min="8422" max="8422" width="59.140625" style="136" customWidth="1"/>
    <col min="8423" max="8423" width="16.28515625" style="136" customWidth="1"/>
    <col min="8424" max="8424" width="16.42578125" style="136" customWidth="1"/>
    <col min="8425" max="8425" width="15.85546875" style="136" customWidth="1"/>
    <col min="8426" max="8426" width="15.5703125" style="136" customWidth="1"/>
    <col min="8427" max="8427" width="8.85546875" style="136"/>
    <col min="8428" max="8428" width="24.5703125" style="136" customWidth="1"/>
    <col min="8429" max="8429" width="18.7109375" style="136" customWidth="1"/>
    <col min="8430" max="8430" width="13.28515625" style="136" customWidth="1"/>
    <col min="8431" max="8676" width="8.85546875" style="136"/>
    <col min="8677" max="8677" width="17.28515625" style="136" customWidth="1"/>
    <col min="8678" max="8678" width="59.140625" style="136" customWidth="1"/>
    <col min="8679" max="8679" width="16.28515625" style="136" customWidth="1"/>
    <col min="8680" max="8680" width="16.42578125" style="136" customWidth="1"/>
    <col min="8681" max="8681" width="15.85546875" style="136" customWidth="1"/>
    <col min="8682" max="8682" width="15.5703125" style="136" customWidth="1"/>
    <col min="8683" max="8683" width="8.85546875" style="136"/>
    <col min="8684" max="8684" width="24.5703125" style="136" customWidth="1"/>
    <col min="8685" max="8685" width="18.7109375" style="136" customWidth="1"/>
    <col min="8686" max="8686" width="13.28515625" style="136" customWidth="1"/>
    <col min="8687" max="8932" width="8.85546875" style="136"/>
    <col min="8933" max="8933" width="17.28515625" style="136" customWidth="1"/>
    <col min="8934" max="8934" width="59.140625" style="136" customWidth="1"/>
    <col min="8935" max="8935" width="16.28515625" style="136" customWidth="1"/>
    <col min="8936" max="8936" width="16.42578125" style="136" customWidth="1"/>
    <col min="8937" max="8937" width="15.85546875" style="136" customWidth="1"/>
    <col min="8938" max="8938" width="15.5703125" style="136" customWidth="1"/>
    <col min="8939" max="8939" width="8.85546875" style="136"/>
    <col min="8940" max="8940" width="24.5703125" style="136" customWidth="1"/>
    <col min="8941" max="8941" width="18.7109375" style="136" customWidth="1"/>
    <col min="8942" max="8942" width="13.28515625" style="136" customWidth="1"/>
    <col min="8943" max="9188" width="8.85546875" style="136"/>
    <col min="9189" max="9189" width="17.28515625" style="136" customWidth="1"/>
    <col min="9190" max="9190" width="59.140625" style="136" customWidth="1"/>
    <col min="9191" max="9191" width="16.28515625" style="136" customWidth="1"/>
    <col min="9192" max="9192" width="16.42578125" style="136" customWidth="1"/>
    <col min="9193" max="9193" width="15.85546875" style="136" customWidth="1"/>
    <col min="9194" max="9194" width="15.5703125" style="136" customWidth="1"/>
    <col min="9195" max="9195" width="8.85546875" style="136"/>
    <col min="9196" max="9196" width="24.5703125" style="136" customWidth="1"/>
    <col min="9197" max="9197" width="18.7109375" style="136" customWidth="1"/>
    <col min="9198" max="9198" width="13.28515625" style="136" customWidth="1"/>
    <col min="9199" max="9444" width="8.85546875" style="136"/>
    <col min="9445" max="9445" width="17.28515625" style="136" customWidth="1"/>
    <col min="9446" max="9446" width="59.140625" style="136" customWidth="1"/>
    <col min="9447" max="9447" width="16.28515625" style="136" customWidth="1"/>
    <col min="9448" max="9448" width="16.42578125" style="136" customWidth="1"/>
    <col min="9449" max="9449" width="15.85546875" style="136" customWidth="1"/>
    <col min="9450" max="9450" width="15.5703125" style="136" customWidth="1"/>
    <col min="9451" max="9451" width="8.85546875" style="136"/>
    <col min="9452" max="9452" width="24.5703125" style="136" customWidth="1"/>
    <col min="9453" max="9453" width="18.7109375" style="136" customWidth="1"/>
    <col min="9454" max="9454" width="13.28515625" style="136" customWidth="1"/>
    <col min="9455" max="9700" width="8.85546875" style="136"/>
    <col min="9701" max="9701" width="17.28515625" style="136" customWidth="1"/>
    <col min="9702" max="9702" width="59.140625" style="136" customWidth="1"/>
    <col min="9703" max="9703" width="16.28515625" style="136" customWidth="1"/>
    <col min="9704" max="9704" width="16.42578125" style="136" customWidth="1"/>
    <col min="9705" max="9705" width="15.85546875" style="136" customWidth="1"/>
    <col min="9706" max="9706" width="15.5703125" style="136" customWidth="1"/>
    <col min="9707" max="9707" width="8.85546875" style="136"/>
    <col min="9708" max="9708" width="24.5703125" style="136" customWidth="1"/>
    <col min="9709" max="9709" width="18.7109375" style="136" customWidth="1"/>
    <col min="9710" max="9710" width="13.28515625" style="136" customWidth="1"/>
    <col min="9711" max="9956" width="8.85546875" style="136"/>
    <col min="9957" max="9957" width="17.28515625" style="136" customWidth="1"/>
    <col min="9958" max="9958" width="59.140625" style="136" customWidth="1"/>
    <col min="9959" max="9959" width="16.28515625" style="136" customWidth="1"/>
    <col min="9960" max="9960" width="16.42578125" style="136" customWidth="1"/>
    <col min="9961" max="9961" width="15.85546875" style="136" customWidth="1"/>
    <col min="9962" max="9962" width="15.5703125" style="136" customWidth="1"/>
    <col min="9963" max="9963" width="8.85546875" style="136"/>
    <col min="9964" max="9964" width="24.5703125" style="136" customWidth="1"/>
    <col min="9965" max="9965" width="18.7109375" style="136" customWidth="1"/>
    <col min="9966" max="9966" width="13.28515625" style="136" customWidth="1"/>
    <col min="9967" max="10212" width="8.85546875" style="136"/>
    <col min="10213" max="10213" width="17.28515625" style="136" customWidth="1"/>
    <col min="10214" max="10214" width="59.140625" style="136" customWidth="1"/>
    <col min="10215" max="10215" width="16.28515625" style="136" customWidth="1"/>
    <col min="10216" max="10216" width="16.42578125" style="136" customWidth="1"/>
    <col min="10217" max="10217" width="15.85546875" style="136" customWidth="1"/>
    <col min="10218" max="10218" width="15.5703125" style="136" customWidth="1"/>
    <col min="10219" max="10219" width="8.85546875" style="136"/>
    <col min="10220" max="10220" width="24.5703125" style="136" customWidth="1"/>
    <col min="10221" max="10221" width="18.7109375" style="136" customWidth="1"/>
    <col min="10222" max="10222" width="13.28515625" style="136" customWidth="1"/>
    <col min="10223" max="10468" width="8.85546875" style="136"/>
    <col min="10469" max="10469" width="17.28515625" style="136" customWidth="1"/>
    <col min="10470" max="10470" width="59.140625" style="136" customWidth="1"/>
    <col min="10471" max="10471" width="16.28515625" style="136" customWidth="1"/>
    <col min="10472" max="10472" width="16.42578125" style="136" customWidth="1"/>
    <col min="10473" max="10473" width="15.85546875" style="136" customWidth="1"/>
    <col min="10474" max="10474" width="15.5703125" style="136" customWidth="1"/>
    <col min="10475" max="10475" width="8.85546875" style="136"/>
    <col min="10476" max="10476" width="24.5703125" style="136" customWidth="1"/>
    <col min="10477" max="10477" width="18.7109375" style="136" customWidth="1"/>
    <col min="10478" max="10478" width="13.28515625" style="136" customWidth="1"/>
    <col min="10479" max="10724" width="8.85546875" style="136"/>
    <col min="10725" max="10725" width="17.28515625" style="136" customWidth="1"/>
    <col min="10726" max="10726" width="59.140625" style="136" customWidth="1"/>
    <col min="10727" max="10727" width="16.28515625" style="136" customWidth="1"/>
    <col min="10728" max="10728" width="16.42578125" style="136" customWidth="1"/>
    <col min="10729" max="10729" width="15.85546875" style="136" customWidth="1"/>
    <col min="10730" max="10730" width="15.5703125" style="136" customWidth="1"/>
    <col min="10731" max="10731" width="8.85546875" style="136"/>
    <col min="10732" max="10732" width="24.5703125" style="136" customWidth="1"/>
    <col min="10733" max="10733" width="18.7109375" style="136" customWidth="1"/>
    <col min="10734" max="10734" width="13.28515625" style="136" customWidth="1"/>
    <col min="10735" max="10980" width="8.85546875" style="136"/>
    <col min="10981" max="10981" width="17.28515625" style="136" customWidth="1"/>
    <col min="10982" max="10982" width="59.140625" style="136" customWidth="1"/>
    <col min="10983" max="10983" width="16.28515625" style="136" customWidth="1"/>
    <col min="10984" max="10984" width="16.42578125" style="136" customWidth="1"/>
    <col min="10985" max="10985" width="15.85546875" style="136" customWidth="1"/>
    <col min="10986" max="10986" width="15.5703125" style="136" customWidth="1"/>
    <col min="10987" max="10987" width="8.85546875" style="136"/>
    <col min="10988" max="10988" width="24.5703125" style="136" customWidth="1"/>
    <col min="10989" max="10989" width="18.7109375" style="136" customWidth="1"/>
    <col min="10990" max="10990" width="13.28515625" style="136" customWidth="1"/>
    <col min="10991" max="11236" width="8.85546875" style="136"/>
    <col min="11237" max="11237" width="17.28515625" style="136" customWidth="1"/>
    <col min="11238" max="11238" width="59.140625" style="136" customWidth="1"/>
    <col min="11239" max="11239" width="16.28515625" style="136" customWidth="1"/>
    <col min="11240" max="11240" width="16.42578125" style="136" customWidth="1"/>
    <col min="11241" max="11241" width="15.85546875" style="136" customWidth="1"/>
    <col min="11242" max="11242" width="15.5703125" style="136" customWidth="1"/>
    <col min="11243" max="11243" width="8.85546875" style="136"/>
    <col min="11244" max="11244" width="24.5703125" style="136" customWidth="1"/>
    <col min="11245" max="11245" width="18.7109375" style="136" customWidth="1"/>
    <col min="11246" max="11246" width="13.28515625" style="136" customWidth="1"/>
    <col min="11247" max="11492" width="8.85546875" style="136"/>
    <col min="11493" max="11493" width="17.28515625" style="136" customWidth="1"/>
    <col min="11494" max="11494" width="59.140625" style="136" customWidth="1"/>
    <col min="11495" max="11495" width="16.28515625" style="136" customWidth="1"/>
    <col min="11496" max="11496" width="16.42578125" style="136" customWidth="1"/>
    <col min="11497" max="11497" width="15.85546875" style="136" customWidth="1"/>
    <col min="11498" max="11498" width="15.5703125" style="136" customWidth="1"/>
    <col min="11499" max="11499" width="8.85546875" style="136"/>
    <col min="11500" max="11500" width="24.5703125" style="136" customWidth="1"/>
    <col min="11501" max="11501" width="18.7109375" style="136" customWidth="1"/>
    <col min="11502" max="11502" width="13.28515625" style="136" customWidth="1"/>
    <col min="11503" max="11748" width="8.85546875" style="136"/>
    <col min="11749" max="11749" width="17.28515625" style="136" customWidth="1"/>
    <col min="11750" max="11750" width="59.140625" style="136" customWidth="1"/>
    <col min="11751" max="11751" width="16.28515625" style="136" customWidth="1"/>
    <col min="11752" max="11752" width="16.42578125" style="136" customWidth="1"/>
    <col min="11753" max="11753" width="15.85546875" style="136" customWidth="1"/>
    <col min="11754" max="11754" width="15.5703125" style="136" customWidth="1"/>
    <col min="11755" max="11755" width="8.85546875" style="136"/>
    <col min="11756" max="11756" width="24.5703125" style="136" customWidth="1"/>
    <col min="11757" max="11757" width="18.7109375" style="136" customWidth="1"/>
    <col min="11758" max="11758" width="13.28515625" style="136" customWidth="1"/>
    <col min="11759" max="12004" width="8.85546875" style="136"/>
    <col min="12005" max="12005" width="17.28515625" style="136" customWidth="1"/>
    <col min="12006" max="12006" width="59.140625" style="136" customWidth="1"/>
    <col min="12007" max="12007" width="16.28515625" style="136" customWidth="1"/>
    <col min="12008" max="12008" width="16.42578125" style="136" customWidth="1"/>
    <col min="12009" max="12009" width="15.85546875" style="136" customWidth="1"/>
    <col min="12010" max="12010" width="15.5703125" style="136" customWidth="1"/>
    <col min="12011" max="12011" width="8.85546875" style="136"/>
    <col min="12012" max="12012" width="24.5703125" style="136" customWidth="1"/>
    <col min="12013" max="12013" width="18.7109375" style="136" customWidth="1"/>
    <col min="12014" max="12014" width="13.28515625" style="136" customWidth="1"/>
    <col min="12015" max="12260" width="8.85546875" style="136"/>
    <col min="12261" max="12261" width="17.28515625" style="136" customWidth="1"/>
    <col min="12262" max="12262" width="59.140625" style="136" customWidth="1"/>
    <col min="12263" max="12263" width="16.28515625" style="136" customWidth="1"/>
    <col min="12264" max="12264" width="16.42578125" style="136" customWidth="1"/>
    <col min="12265" max="12265" width="15.85546875" style="136" customWidth="1"/>
    <col min="12266" max="12266" width="15.5703125" style="136" customWidth="1"/>
    <col min="12267" max="12267" width="8.85546875" style="136"/>
    <col min="12268" max="12268" width="24.5703125" style="136" customWidth="1"/>
    <col min="12269" max="12269" width="18.7109375" style="136" customWidth="1"/>
    <col min="12270" max="12270" width="13.28515625" style="136" customWidth="1"/>
    <col min="12271" max="12516" width="8.85546875" style="136"/>
    <col min="12517" max="12517" width="17.28515625" style="136" customWidth="1"/>
    <col min="12518" max="12518" width="59.140625" style="136" customWidth="1"/>
    <col min="12519" max="12519" width="16.28515625" style="136" customWidth="1"/>
    <col min="12520" max="12520" width="16.42578125" style="136" customWidth="1"/>
    <col min="12521" max="12521" width="15.85546875" style="136" customWidth="1"/>
    <col min="12522" max="12522" width="15.5703125" style="136" customWidth="1"/>
    <col min="12523" max="12523" width="8.85546875" style="136"/>
    <col min="12524" max="12524" width="24.5703125" style="136" customWidth="1"/>
    <col min="12525" max="12525" width="18.7109375" style="136" customWidth="1"/>
    <col min="12526" max="12526" width="13.28515625" style="136" customWidth="1"/>
    <col min="12527" max="12772" width="8.85546875" style="136"/>
    <col min="12773" max="12773" width="17.28515625" style="136" customWidth="1"/>
    <col min="12774" max="12774" width="59.140625" style="136" customWidth="1"/>
    <col min="12775" max="12775" width="16.28515625" style="136" customWidth="1"/>
    <col min="12776" max="12776" width="16.42578125" style="136" customWidth="1"/>
    <col min="12777" max="12777" width="15.85546875" style="136" customWidth="1"/>
    <col min="12778" max="12778" width="15.5703125" style="136" customWidth="1"/>
    <col min="12779" max="12779" width="8.85546875" style="136"/>
    <col min="12780" max="12780" width="24.5703125" style="136" customWidth="1"/>
    <col min="12781" max="12781" width="18.7109375" style="136" customWidth="1"/>
    <col min="12782" max="12782" width="13.28515625" style="136" customWidth="1"/>
    <col min="12783" max="13028" width="8.85546875" style="136"/>
    <col min="13029" max="13029" width="17.28515625" style="136" customWidth="1"/>
    <col min="13030" max="13030" width="59.140625" style="136" customWidth="1"/>
    <col min="13031" max="13031" width="16.28515625" style="136" customWidth="1"/>
    <col min="13032" max="13032" width="16.42578125" style="136" customWidth="1"/>
    <col min="13033" max="13033" width="15.85546875" style="136" customWidth="1"/>
    <col min="13034" max="13034" width="15.5703125" style="136" customWidth="1"/>
    <col min="13035" max="13035" width="8.85546875" style="136"/>
    <col min="13036" max="13036" width="24.5703125" style="136" customWidth="1"/>
    <col min="13037" max="13037" width="18.7109375" style="136" customWidth="1"/>
    <col min="13038" max="13038" width="13.28515625" style="136" customWidth="1"/>
    <col min="13039" max="13284" width="8.85546875" style="136"/>
    <col min="13285" max="13285" width="17.28515625" style="136" customWidth="1"/>
    <col min="13286" max="13286" width="59.140625" style="136" customWidth="1"/>
    <col min="13287" max="13287" width="16.28515625" style="136" customWidth="1"/>
    <col min="13288" max="13288" width="16.42578125" style="136" customWidth="1"/>
    <col min="13289" max="13289" width="15.85546875" style="136" customWidth="1"/>
    <col min="13290" max="13290" width="15.5703125" style="136" customWidth="1"/>
    <col min="13291" max="13291" width="8.85546875" style="136"/>
    <col min="13292" max="13292" width="24.5703125" style="136" customWidth="1"/>
    <col min="13293" max="13293" width="18.7109375" style="136" customWidth="1"/>
    <col min="13294" max="13294" width="13.28515625" style="136" customWidth="1"/>
    <col min="13295" max="13540" width="8.85546875" style="136"/>
    <col min="13541" max="13541" width="17.28515625" style="136" customWidth="1"/>
    <col min="13542" max="13542" width="59.140625" style="136" customWidth="1"/>
    <col min="13543" max="13543" width="16.28515625" style="136" customWidth="1"/>
    <col min="13544" max="13544" width="16.42578125" style="136" customWidth="1"/>
    <col min="13545" max="13545" width="15.85546875" style="136" customWidth="1"/>
    <col min="13546" max="13546" width="15.5703125" style="136" customWidth="1"/>
    <col min="13547" max="13547" width="8.85546875" style="136"/>
    <col min="13548" max="13548" width="24.5703125" style="136" customWidth="1"/>
    <col min="13549" max="13549" width="18.7109375" style="136" customWidth="1"/>
    <col min="13550" max="13550" width="13.28515625" style="136" customWidth="1"/>
    <col min="13551" max="13796" width="8.85546875" style="136"/>
    <col min="13797" max="13797" width="17.28515625" style="136" customWidth="1"/>
    <col min="13798" max="13798" width="59.140625" style="136" customWidth="1"/>
    <col min="13799" max="13799" width="16.28515625" style="136" customWidth="1"/>
    <col min="13800" max="13800" width="16.42578125" style="136" customWidth="1"/>
    <col min="13801" max="13801" width="15.85546875" style="136" customWidth="1"/>
    <col min="13802" max="13802" width="15.5703125" style="136" customWidth="1"/>
    <col min="13803" max="13803" width="8.85546875" style="136"/>
    <col min="13804" max="13804" width="24.5703125" style="136" customWidth="1"/>
    <col min="13805" max="13805" width="18.7109375" style="136" customWidth="1"/>
    <col min="13806" max="13806" width="13.28515625" style="136" customWidth="1"/>
    <col min="13807" max="14052" width="8.85546875" style="136"/>
    <col min="14053" max="14053" width="17.28515625" style="136" customWidth="1"/>
    <col min="14054" max="14054" width="59.140625" style="136" customWidth="1"/>
    <col min="14055" max="14055" width="16.28515625" style="136" customWidth="1"/>
    <col min="14056" max="14056" width="16.42578125" style="136" customWidth="1"/>
    <col min="14057" max="14057" width="15.85546875" style="136" customWidth="1"/>
    <col min="14058" max="14058" width="15.5703125" style="136" customWidth="1"/>
    <col min="14059" max="14059" width="8.85546875" style="136"/>
    <col min="14060" max="14060" width="24.5703125" style="136" customWidth="1"/>
    <col min="14061" max="14061" width="18.7109375" style="136" customWidth="1"/>
    <col min="14062" max="14062" width="13.28515625" style="136" customWidth="1"/>
    <col min="14063" max="14308" width="8.85546875" style="136"/>
    <col min="14309" max="14309" width="17.28515625" style="136" customWidth="1"/>
    <col min="14310" max="14310" width="59.140625" style="136" customWidth="1"/>
    <col min="14311" max="14311" width="16.28515625" style="136" customWidth="1"/>
    <col min="14312" max="14312" width="16.42578125" style="136" customWidth="1"/>
    <col min="14313" max="14313" width="15.85546875" style="136" customWidth="1"/>
    <col min="14314" max="14314" width="15.5703125" style="136" customWidth="1"/>
    <col min="14315" max="14315" width="8.85546875" style="136"/>
    <col min="14316" max="14316" width="24.5703125" style="136" customWidth="1"/>
    <col min="14317" max="14317" width="18.7109375" style="136" customWidth="1"/>
    <col min="14318" max="14318" width="13.28515625" style="136" customWidth="1"/>
    <col min="14319" max="14564" width="8.85546875" style="136"/>
    <col min="14565" max="14565" width="17.28515625" style="136" customWidth="1"/>
    <col min="14566" max="14566" width="59.140625" style="136" customWidth="1"/>
    <col min="14567" max="14567" width="16.28515625" style="136" customWidth="1"/>
    <col min="14568" max="14568" width="16.42578125" style="136" customWidth="1"/>
    <col min="14569" max="14569" width="15.85546875" style="136" customWidth="1"/>
    <col min="14570" max="14570" width="15.5703125" style="136" customWidth="1"/>
    <col min="14571" max="14571" width="8.85546875" style="136"/>
    <col min="14572" max="14572" width="24.5703125" style="136" customWidth="1"/>
    <col min="14573" max="14573" width="18.7109375" style="136" customWidth="1"/>
    <col min="14574" max="14574" width="13.28515625" style="136" customWidth="1"/>
    <col min="14575" max="14820" width="8.85546875" style="136"/>
    <col min="14821" max="14821" width="17.28515625" style="136" customWidth="1"/>
    <col min="14822" max="14822" width="59.140625" style="136" customWidth="1"/>
    <col min="14823" max="14823" width="16.28515625" style="136" customWidth="1"/>
    <col min="14824" max="14824" width="16.42578125" style="136" customWidth="1"/>
    <col min="14825" max="14825" width="15.85546875" style="136" customWidth="1"/>
    <col min="14826" max="14826" width="15.5703125" style="136" customWidth="1"/>
    <col min="14827" max="14827" width="8.85546875" style="136"/>
    <col min="14828" max="14828" width="24.5703125" style="136" customWidth="1"/>
    <col min="14829" max="14829" width="18.7109375" style="136" customWidth="1"/>
    <col min="14830" max="14830" width="13.28515625" style="136" customWidth="1"/>
    <col min="14831" max="15076" width="8.85546875" style="136"/>
    <col min="15077" max="15077" width="17.28515625" style="136" customWidth="1"/>
    <col min="15078" max="15078" width="59.140625" style="136" customWidth="1"/>
    <col min="15079" max="15079" width="16.28515625" style="136" customWidth="1"/>
    <col min="15080" max="15080" width="16.42578125" style="136" customWidth="1"/>
    <col min="15081" max="15081" width="15.85546875" style="136" customWidth="1"/>
    <col min="15082" max="15082" width="15.5703125" style="136" customWidth="1"/>
    <col min="15083" max="15083" width="8.85546875" style="136"/>
    <col min="15084" max="15084" width="24.5703125" style="136" customWidth="1"/>
    <col min="15085" max="15085" width="18.7109375" style="136" customWidth="1"/>
    <col min="15086" max="15086" width="13.28515625" style="136" customWidth="1"/>
    <col min="15087" max="15332" width="8.85546875" style="136"/>
    <col min="15333" max="15333" width="17.28515625" style="136" customWidth="1"/>
    <col min="15334" max="15334" width="59.140625" style="136" customWidth="1"/>
    <col min="15335" max="15335" width="16.28515625" style="136" customWidth="1"/>
    <col min="15336" max="15336" width="16.42578125" style="136" customWidth="1"/>
    <col min="15337" max="15337" width="15.85546875" style="136" customWidth="1"/>
    <col min="15338" max="15338" width="15.5703125" style="136" customWidth="1"/>
    <col min="15339" max="15339" width="8.85546875" style="136"/>
    <col min="15340" max="15340" width="24.5703125" style="136" customWidth="1"/>
    <col min="15341" max="15341" width="18.7109375" style="136" customWidth="1"/>
    <col min="15342" max="15342" width="13.28515625" style="136" customWidth="1"/>
    <col min="15343" max="15588" width="8.85546875" style="136"/>
    <col min="15589" max="15589" width="17.28515625" style="136" customWidth="1"/>
    <col min="15590" max="15590" width="59.140625" style="136" customWidth="1"/>
    <col min="15591" max="15591" width="16.28515625" style="136" customWidth="1"/>
    <col min="15592" max="15592" width="16.42578125" style="136" customWidth="1"/>
    <col min="15593" max="15593" width="15.85546875" style="136" customWidth="1"/>
    <col min="15594" max="15594" width="15.5703125" style="136" customWidth="1"/>
    <col min="15595" max="15595" width="8.85546875" style="136"/>
    <col min="15596" max="15596" width="24.5703125" style="136" customWidth="1"/>
    <col min="15597" max="15597" width="18.7109375" style="136" customWidth="1"/>
    <col min="15598" max="15598" width="13.28515625" style="136" customWidth="1"/>
    <col min="15599" max="15844" width="8.85546875" style="136"/>
    <col min="15845" max="15845" width="17.28515625" style="136" customWidth="1"/>
    <col min="15846" max="15846" width="59.140625" style="136" customWidth="1"/>
    <col min="15847" max="15847" width="16.28515625" style="136" customWidth="1"/>
    <col min="15848" max="15848" width="16.42578125" style="136" customWidth="1"/>
    <col min="15849" max="15849" width="15.85546875" style="136" customWidth="1"/>
    <col min="15850" max="15850" width="15.5703125" style="136" customWidth="1"/>
    <col min="15851" max="15851" width="8.85546875" style="136"/>
    <col min="15852" max="15852" width="24.5703125" style="136" customWidth="1"/>
    <col min="15853" max="15853" width="18.7109375" style="136" customWidth="1"/>
    <col min="15854" max="15854" width="13.28515625" style="136" customWidth="1"/>
    <col min="15855" max="16100" width="8.85546875" style="136"/>
    <col min="16101" max="16101" width="17.28515625" style="136" customWidth="1"/>
    <col min="16102" max="16102" width="59.140625" style="136" customWidth="1"/>
    <col min="16103" max="16103" width="16.28515625" style="136" customWidth="1"/>
    <col min="16104" max="16104" width="16.42578125" style="136" customWidth="1"/>
    <col min="16105" max="16105" width="15.85546875" style="136" customWidth="1"/>
    <col min="16106" max="16106" width="15.5703125" style="136" customWidth="1"/>
    <col min="16107" max="16107" width="8.85546875" style="136"/>
    <col min="16108" max="16108" width="24.5703125" style="136" customWidth="1"/>
    <col min="16109" max="16109" width="18.7109375" style="136" customWidth="1"/>
    <col min="16110" max="16110" width="13.28515625" style="136" customWidth="1"/>
    <col min="16111" max="16384" width="8.85546875" style="136"/>
  </cols>
  <sheetData>
    <row r="1" spans="1:6" ht="64.150000000000006" customHeight="1">
      <c r="A1" s="134"/>
      <c r="C1" s="340" t="s">
        <v>480</v>
      </c>
      <c r="D1" s="340"/>
      <c r="E1" s="340"/>
      <c r="F1" s="340"/>
    </row>
    <row r="2" spans="1:6" ht="16.149999999999999" customHeight="1">
      <c r="A2" s="134"/>
      <c r="B2" s="137"/>
      <c r="C2" s="138"/>
      <c r="D2" s="138"/>
      <c r="E2" s="138"/>
      <c r="F2" s="138"/>
    </row>
    <row r="3" spans="1:6" ht="24.6" customHeight="1">
      <c r="A3" s="341" t="s">
        <v>129</v>
      </c>
      <c r="B3" s="341"/>
      <c r="C3" s="341"/>
      <c r="D3" s="341"/>
      <c r="E3" s="341"/>
      <c r="F3" s="341"/>
    </row>
    <row r="4" spans="1:6" ht="27" customHeight="1">
      <c r="A4" s="342" t="s">
        <v>55</v>
      </c>
      <c r="B4" s="342"/>
      <c r="C4" s="342"/>
      <c r="D4" s="342"/>
      <c r="E4" s="342"/>
      <c r="F4" s="342"/>
    </row>
    <row r="5" spans="1:6" ht="18.600000000000001" customHeight="1">
      <c r="A5" s="343" t="s">
        <v>56</v>
      </c>
      <c r="B5" s="343"/>
      <c r="C5" s="343"/>
      <c r="D5" s="343"/>
      <c r="E5" s="343"/>
      <c r="F5" s="343"/>
    </row>
    <row r="6" spans="1:6" ht="14.45" customHeight="1">
      <c r="A6" s="139"/>
      <c r="B6" s="140"/>
      <c r="C6" s="141"/>
      <c r="D6" s="141"/>
      <c r="E6" s="141"/>
      <c r="F6" s="142" t="s">
        <v>62</v>
      </c>
    </row>
    <row r="7" spans="1:6" ht="19.899999999999999" customHeight="1">
      <c r="A7" s="344" t="s">
        <v>63</v>
      </c>
      <c r="B7" s="344" t="s">
        <v>126</v>
      </c>
      <c r="C7" s="344" t="s">
        <v>57</v>
      </c>
      <c r="D7" s="344" t="s">
        <v>127</v>
      </c>
      <c r="E7" s="344" t="s">
        <v>10</v>
      </c>
      <c r="F7" s="344"/>
    </row>
    <row r="8" spans="1:6" ht="44.45" customHeight="1">
      <c r="A8" s="344"/>
      <c r="B8" s="344"/>
      <c r="C8" s="344"/>
      <c r="D8" s="344"/>
      <c r="E8" s="233" t="s">
        <v>5</v>
      </c>
      <c r="F8" s="233" t="s">
        <v>11</v>
      </c>
    </row>
    <row r="9" spans="1:6" ht="16.899999999999999" customHeight="1">
      <c r="A9" s="143">
        <v>1</v>
      </c>
      <c r="B9" s="143">
        <v>2</v>
      </c>
      <c r="C9" s="143">
        <v>3</v>
      </c>
      <c r="D9" s="143">
        <v>4</v>
      </c>
      <c r="E9" s="143">
        <v>5</v>
      </c>
      <c r="F9" s="143">
        <v>6</v>
      </c>
    </row>
    <row r="10" spans="1:6" s="147" customFormat="1" ht="21.6" customHeight="1">
      <c r="A10" s="144" t="s">
        <v>171</v>
      </c>
      <c r="B10" s="271" t="s">
        <v>172</v>
      </c>
      <c r="C10" s="146">
        <f>D10+E10</f>
        <v>11426983</v>
      </c>
      <c r="D10" s="146">
        <f>D11+D16+D20+D28</f>
        <v>11426983</v>
      </c>
      <c r="E10" s="146">
        <f>E11+E20+E28</f>
        <v>0</v>
      </c>
      <c r="F10" s="146">
        <f>F11+F20+F28</f>
        <v>0</v>
      </c>
    </row>
    <row r="11" spans="1:6" s="147" customFormat="1" ht="39.6" customHeight="1">
      <c r="A11" s="144" t="s">
        <v>173</v>
      </c>
      <c r="B11" s="271" t="s">
        <v>174</v>
      </c>
      <c r="C11" s="146">
        <f t="shared" ref="C11:C28" si="0">D11+E11</f>
        <v>8276145</v>
      </c>
      <c r="D11" s="267">
        <f>D12</f>
        <v>8276145</v>
      </c>
      <c r="E11" s="148">
        <v>0</v>
      </c>
      <c r="F11" s="148">
        <v>0</v>
      </c>
    </row>
    <row r="12" spans="1:6" s="147" customFormat="1" ht="22.15" customHeight="1">
      <c r="A12" s="144" t="s">
        <v>175</v>
      </c>
      <c r="B12" s="271" t="s">
        <v>176</v>
      </c>
      <c r="C12" s="146">
        <f>D12+E12</f>
        <v>8276145</v>
      </c>
      <c r="D12" s="267">
        <f>SUM(D13:D15)</f>
        <v>8276145</v>
      </c>
      <c r="E12" s="148">
        <v>0</v>
      </c>
      <c r="F12" s="148">
        <v>0</v>
      </c>
    </row>
    <row r="13" spans="1:6" s="147" customFormat="1" ht="69">
      <c r="A13" s="149" t="s">
        <v>177</v>
      </c>
      <c r="B13" s="151" t="s">
        <v>178</v>
      </c>
      <c r="C13" s="150">
        <f t="shared" si="0"/>
        <v>7919389</v>
      </c>
      <c r="D13" s="150">
        <f>8079863-167363-89987+96876</f>
        <v>7919389</v>
      </c>
      <c r="E13" s="148">
        <v>0</v>
      </c>
      <c r="F13" s="148">
        <v>0</v>
      </c>
    </row>
    <row r="14" spans="1:6" s="147" customFormat="1" ht="69">
      <c r="A14" s="149" t="s">
        <v>179</v>
      </c>
      <c r="B14" s="151" t="s">
        <v>180</v>
      </c>
      <c r="C14" s="150">
        <f t="shared" si="0"/>
        <v>355870</v>
      </c>
      <c r="D14" s="150">
        <v>355870</v>
      </c>
      <c r="E14" s="148">
        <v>0</v>
      </c>
      <c r="F14" s="148">
        <v>0</v>
      </c>
    </row>
    <row r="15" spans="1:6" s="147" customFormat="1" ht="51.75">
      <c r="A15" s="149" t="s">
        <v>271</v>
      </c>
      <c r="B15" s="151" t="s">
        <v>272</v>
      </c>
      <c r="C15" s="150">
        <f t="shared" ref="C15" si="1">D15+E15</f>
        <v>886</v>
      </c>
      <c r="D15" s="150">
        <v>886</v>
      </c>
      <c r="E15" s="148">
        <v>0</v>
      </c>
      <c r="F15" s="148">
        <v>0</v>
      </c>
    </row>
    <row r="16" spans="1:6" s="147" customFormat="1" ht="34.5">
      <c r="A16" s="144" t="s">
        <v>277</v>
      </c>
      <c r="B16" s="271" t="s">
        <v>278</v>
      </c>
      <c r="C16" s="146">
        <f>D16+E16</f>
        <v>-235000</v>
      </c>
      <c r="D16" s="146">
        <f>D17</f>
        <v>-235000</v>
      </c>
      <c r="E16" s="266">
        <v>0</v>
      </c>
      <c r="F16" s="266">
        <v>0</v>
      </c>
    </row>
    <row r="17" spans="1:6" s="147" customFormat="1" ht="34.5">
      <c r="A17" s="144" t="s">
        <v>279</v>
      </c>
      <c r="B17" s="271" t="s">
        <v>280</v>
      </c>
      <c r="C17" s="146">
        <f t="shared" ref="C17:C18" si="2">D17+E17</f>
        <v>-235000</v>
      </c>
      <c r="D17" s="146">
        <f>SUM(D18:D19)</f>
        <v>-235000</v>
      </c>
      <c r="E17" s="148">
        <v>0</v>
      </c>
      <c r="F17" s="148">
        <v>0</v>
      </c>
    </row>
    <row r="18" spans="1:6" s="147" customFormat="1" ht="69">
      <c r="A18" s="149" t="s">
        <v>281</v>
      </c>
      <c r="B18" s="151" t="s">
        <v>282</v>
      </c>
      <c r="C18" s="150">
        <f t="shared" si="2"/>
        <v>-35000</v>
      </c>
      <c r="D18" s="150">
        <v>-35000</v>
      </c>
      <c r="E18" s="148">
        <v>0</v>
      </c>
      <c r="F18" s="148">
        <v>0</v>
      </c>
    </row>
    <row r="19" spans="1:6" s="147" customFormat="1" ht="86.25">
      <c r="A19" s="149" t="s">
        <v>283</v>
      </c>
      <c r="B19" s="151" t="s">
        <v>284</v>
      </c>
      <c r="C19" s="150">
        <f t="shared" ref="C19" si="3">D19+E19</f>
        <v>-200000</v>
      </c>
      <c r="D19" s="150">
        <v>-200000</v>
      </c>
      <c r="E19" s="148">
        <v>0</v>
      </c>
      <c r="F19" s="148">
        <v>0</v>
      </c>
    </row>
    <row r="20" spans="1:6" s="147" customFormat="1" ht="22.15" customHeight="1">
      <c r="A20" s="144" t="s">
        <v>181</v>
      </c>
      <c r="B20" s="271" t="s">
        <v>182</v>
      </c>
      <c r="C20" s="146">
        <f>D20+E20</f>
        <v>1273781</v>
      </c>
      <c r="D20" s="146">
        <f>D21+D23+D25</f>
        <v>1273781</v>
      </c>
      <c r="E20" s="266">
        <v>0</v>
      </c>
      <c r="F20" s="266">
        <v>0</v>
      </c>
    </row>
    <row r="21" spans="1:6" s="147" customFormat="1" ht="36" customHeight="1">
      <c r="A21" s="144" t="s">
        <v>183</v>
      </c>
      <c r="B21" s="271" t="s">
        <v>184</v>
      </c>
      <c r="C21" s="146">
        <f t="shared" ref="C21:C24" si="4">D21+E21</f>
        <v>24000</v>
      </c>
      <c r="D21" s="146">
        <f>D22</f>
        <v>24000</v>
      </c>
      <c r="E21" s="148">
        <v>0</v>
      </c>
      <c r="F21" s="148">
        <v>0</v>
      </c>
    </row>
    <row r="22" spans="1:6" s="147" customFormat="1" ht="18.75">
      <c r="A22" s="149" t="s">
        <v>185</v>
      </c>
      <c r="B22" s="151" t="s">
        <v>186</v>
      </c>
      <c r="C22" s="150">
        <f t="shared" si="4"/>
        <v>24000</v>
      </c>
      <c r="D22" s="150">
        <v>24000</v>
      </c>
      <c r="E22" s="148">
        <v>0</v>
      </c>
      <c r="F22" s="148">
        <v>0</v>
      </c>
    </row>
    <row r="23" spans="1:6" s="147" customFormat="1" ht="51.75">
      <c r="A23" s="144" t="s">
        <v>187</v>
      </c>
      <c r="B23" s="271" t="s">
        <v>188</v>
      </c>
      <c r="C23" s="146">
        <f t="shared" si="4"/>
        <v>757360</v>
      </c>
      <c r="D23" s="146">
        <f>D24</f>
        <v>757360</v>
      </c>
      <c r="E23" s="148">
        <v>0</v>
      </c>
      <c r="F23" s="148">
        <v>0</v>
      </c>
    </row>
    <row r="24" spans="1:6" s="147" customFormat="1" ht="18.75">
      <c r="A24" s="149" t="s">
        <v>189</v>
      </c>
      <c r="B24" s="151" t="s">
        <v>186</v>
      </c>
      <c r="C24" s="150">
        <f t="shared" si="4"/>
        <v>757360</v>
      </c>
      <c r="D24" s="150">
        <v>757360</v>
      </c>
      <c r="E24" s="148">
        <v>0</v>
      </c>
      <c r="F24" s="148">
        <v>0</v>
      </c>
    </row>
    <row r="25" spans="1:6" s="147" customFormat="1" ht="51.75">
      <c r="A25" s="144" t="s">
        <v>190</v>
      </c>
      <c r="B25" s="271" t="s">
        <v>191</v>
      </c>
      <c r="C25" s="146">
        <f>D25+E25</f>
        <v>492421</v>
      </c>
      <c r="D25" s="267">
        <f>SUM(D26:D27)</f>
        <v>492421</v>
      </c>
      <c r="E25" s="267">
        <f>SUM(E26:E26)</f>
        <v>0</v>
      </c>
      <c r="F25" s="267">
        <f>SUM(F26:F26)</f>
        <v>0</v>
      </c>
    </row>
    <row r="26" spans="1:6" s="147" customFormat="1" ht="137.44999999999999" customHeight="1">
      <c r="A26" s="149" t="s">
        <v>192</v>
      </c>
      <c r="B26" s="151" t="s">
        <v>193</v>
      </c>
      <c r="C26" s="150">
        <f t="shared" ref="C26" si="5">D26+E26</f>
        <v>262421</v>
      </c>
      <c r="D26" s="150">
        <v>262421</v>
      </c>
      <c r="E26" s="148">
        <v>0</v>
      </c>
      <c r="F26" s="148">
        <v>0</v>
      </c>
    </row>
    <row r="27" spans="1:6" s="147" customFormat="1" ht="103.5">
      <c r="A27" s="149">
        <v>14040200</v>
      </c>
      <c r="B27" s="151" t="s">
        <v>243</v>
      </c>
      <c r="C27" s="150">
        <f t="shared" ref="C27" si="6">D27+E27</f>
        <v>230000</v>
      </c>
      <c r="D27" s="150">
        <v>230000</v>
      </c>
      <c r="E27" s="148">
        <v>0</v>
      </c>
      <c r="F27" s="148">
        <v>0</v>
      </c>
    </row>
    <row r="28" spans="1:6" s="147" customFormat="1" ht="51.75">
      <c r="A28" s="144" t="s">
        <v>194</v>
      </c>
      <c r="B28" s="271" t="s">
        <v>195</v>
      </c>
      <c r="C28" s="146">
        <f t="shared" si="0"/>
        <v>2112057</v>
      </c>
      <c r="D28" s="267">
        <f>D29+D35</f>
        <v>2112057</v>
      </c>
      <c r="E28" s="148">
        <v>0</v>
      </c>
      <c r="F28" s="148">
        <v>0</v>
      </c>
    </row>
    <row r="29" spans="1:6" s="147" customFormat="1" ht="20.45" customHeight="1">
      <c r="A29" s="144" t="s">
        <v>196</v>
      </c>
      <c r="B29" s="271" t="s">
        <v>197</v>
      </c>
      <c r="C29" s="146">
        <f>D29+E29</f>
        <v>2283107</v>
      </c>
      <c r="D29" s="267">
        <f>SUM(D30:D34)</f>
        <v>2283107</v>
      </c>
      <c r="E29" s="148">
        <v>0</v>
      </c>
      <c r="F29" s="148">
        <v>0</v>
      </c>
    </row>
    <row r="30" spans="1:6" s="147" customFormat="1" ht="69">
      <c r="A30" s="149">
        <v>18010100</v>
      </c>
      <c r="B30" s="151" t="s">
        <v>244</v>
      </c>
      <c r="C30" s="150">
        <f t="shared" ref="C30" si="7">D30+E30</f>
        <v>69330</v>
      </c>
      <c r="D30" s="268">
        <v>69330</v>
      </c>
      <c r="E30" s="148">
        <v>0</v>
      </c>
      <c r="F30" s="148">
        <v>0</v>
      </c>
    </row>
    <row r="31" spans="1:6" s="147" customFormat="1" ht="69">
      <c r="A31" s="149" t="s">
        <v>202</v>
      </c>
      <c r="B31" s="151" t="s">
        <v>203</v>
      </c>
      <c r="C31" s="150">
        <f t="shared" ref="C31" si="8">D31+E31</f>
        <v>474424</v>
      </c>
      <c r="D31" s="268">
        <v>474424</v>
      </c>
      <c r="E31" s="148">
        <v>0</v>
      </c>
      <c r="F31" s="148">
        <v>0</v>
      </c>
    </row>
    <row r="32" spans="1:6" s="147" customFormat="1" ht="18.75">
      <c r="A32" s="149">
        <v>18010500</v>
      </c>
      <c r="B32" s="151" t="s">
        <v>245</v>
      </c>
      <c r="C32" s="150">
        <f t="shared" ref="C32:C37" si="9">D32+E32</f>
        <v>127500</v>
      </c>
      <c r="D32" s="268">
        <v>127500</v>
      </c>
      <c r="E32" s="148">
        <v>0</v>
      </c>
      <c r="F32" s="148">
        <v>0</v>
      </c>
    </row>
    <row r="33" spans="1:6" s="147" customFormat="1" ht="18.75">
      <c r="A33" s="149" t="s">
        <v>200</v>
      </c>
      <c r="B33" s="151" t="s">
        <v>201</v>
      </c>
      <c r="C33" s="150">
        <f t="shared" si="9"/>
        <v>1595120</v>
      </c>
      <c r="D33" s="268">
        <v>1595120</v>
      </c>
      <c r="E33" s="148">
        <v>0</v>
      </c>
      <c r="F33" s="148">
        <v>0</v>
      </c>
    </row>
    <row r="34" spans="1:6" s="147" customFormat="1" ht="18.75">
      <c r="A34" s="149" t="s">
        <v>198</v>
      </c>
      <c r="B34" s="151" t="s">
        <v>199</v>
      </c>
      <c r="C34" s="150">
        <f t="shared" si="9"/>
        <v>16733</v>
      </c>
      <c r="D34" s="268">
        <v>16733</v>
      </c>
      <c r="E34" s="148">
        <v>0</v>
      </c>
      <c r="F34" s="148">
        <v>0</v>
      </c>
    </row>
    <row r="35" spans="1:6" s="147" customFormat="1" ht="20.45" customHeight="1">
      <c r="A35" s="144" t="s">
        <v>285</v>
      </c>
      <c r="B35" s="271" t="s">
        <v>286</v>
      </c>
      <c r="C35" s="146">
        <f>D35+E35</f>
        <v>-171050</v>
      </c>
      <c r="D35" s="267">
        <f>D36</f>
        <v>-171050</v>
      </c>
      <c r="E35" s="148">
        <v>0</v>
      </c>
      <c r="F35" s="148">
        <v>0</v>
      </c>
    </row>
    <row r="36" spans="1:6" s="147" customFormat="1" ht="18.75">
      <c r="A36" s="149" t="s">
        <v>287</v>
      </c>
      <c r="B36" s="151" t="s">
        <v>288</v>
      </c>
      <c r="C36" s="150">
        <f t="shared" ref="C36" si="10">D36+E36</f>
        <v>-171050</v>
      </c>
      <c r="D36" s="268">
        <v>-171050</v>
      </c>
      <c r="E36" s="148">
        <v>0</v>
      </c>
      <c r="F36" s="148">
        <v>0</v>
      </c>
    </row>
    <row r="37" spans="1:6" s="147" customFormat="1" ht="18.75">
      <c r="A37" s="144" t="s">
        <v>258</v>
      </c>
      <c r="B37" s="271" t="s">
        <v>259</v>
      </c>
      <c r="C37" s="146">
        <f t="shared" si="9"/>
        <v>131780</v>
      </c>
      <c r="D37" s="267">
        <f>D38+D45</f>
        <v>131780</v>
      </c>
      <c r="E37" s="148">
        <v>0</v>
      </c>
      <c r="F37" s="148">
        <v>0</v>
      </c>
    </row>
    <row r="38" spans="1:6" s="147" customFormat="1" ht="34.5">
      <c r="A38" s="144" t="s">
        <v>260</v>
      </c>
      <c r="B38" s="271" t="s">
        <v>261</v>
      </c>
      <c r="C38" s="146">
        <f>D38+E38</f>
        <v>85140</v>
      </c>
      <c r="D38" s="267">
        <f>D39</f>
        <v>85140</v>
      </c>
      <c r="E38" s="148">
        <v>0</v>
      </c>
      <c r="F38" s="148">
        <v>0</v>
      </c>
    </row>
    <row r="39" spans="1:6" s="147" customFormat="1" ht="34.5">
      <c r="A39" s="144" t="s">
        <v>260</v>
      </c>
      <c r="B39" s="271" t="s">
        <v>261</v>
      </c>
      <c r="C39" s="146">
        <f>D39+E39</f>
        <v>85140</v>
      </c>
      <c r="D39" s="267">
        <f>D42+D40</f>
        <v>85140</v>
      </c>
      <c r="E39" s="148">
        <v>0</v>
      </c>
      <c r="F39" s="148">
        <v>0</v>
      </c>
    </row>
    <row r="40" spans="1:6" s="147" customFormat="1" ht="120.75">
      <c r="A40" s="144" t="s">
        <v>273</v>
      </c>
      <c r="B40" s="271" t="s">
        <v>274</v>
      </c>
      <c r="C40" s="146">
        <f t="shared" ref="C40:C41" si="11">D40+E40</f>
        <v>45</v>
      </c>
      <c r="D40" s="267">
        <f>D41</f>
        <v>45</v>
      </c>
      <c r="E40" s="148">
        <v>0</v>
      </c>
      <c r="F40" s="148">
        <v>0</v>
      </c>
    </row>
    <row r="41" spans="1:6" s="147" customFormat="1" ht="69">
      <c r="A41" s="149" t="s">
        <v>275</v>
      </c>
      <c r="B41" s="151" t="s">
        <v>276</v>
      </c>
      <c r="C41" s="150">
        <f t="shared" si="11"/>
        <v>45</v>
      </c>
      <c r="D41" s="268">
        <v>45</v>
      </c>
      <c r="E41" s="148">
        <v>0</v>
      </c>
      <c r="F41" s="148">
        <v>0</v>
      </c>
    </row>
    <row r="42" spans="1:6" s="147" customFormat="1" ht="20.45" customHeight="1">
      <c r="A42" s="144" t="s">
        <v>265</v>
      </c>
      <c r="B42" s="271" t="s">
        <v>266</v>
      </c>
      <c r="C42" s="146">
        <f t="shared" ref="C42:C44" si="12">D42+E42</f>
        <v>85095</v>
      </c>
      <c r="D42" s="267">
        <f>SUM(D43:D44)</f>
        <v>85095</v>
      </c>
      <c r="E42" s="148">
        <v>0</v>
      </c>
      <c r="F42" s="148">
        <v>0</v>
      </c>
    </row>
    <row r="43" spans="1:6" s="147" customFormat="1" ht="18.75">
      <c r="A43" s="149" t="s">
        <v>262</v>
      </c>
      <c r="B43" s="151" t="s">
        <v>263</v>
      </c>
      <c r="C43" s="150">
        <f t="shared" ref="C43" si="13">D43+E43</f>
        <v>2895</v>
      </c>
      <c r="D43" s="268">
        <v>2895</v>
      </c>
      <c r="E43" s="148">
        <v>0</v>
      </c>
      <c r="F43" s="148">
        <v>0</v>
      </c>
    </row>
    <row r="44" spans="1:6" s="147" customFormat="1" ht="138">
      <c r="A44" s="149" t="s">
        <v>264</v>
      </c>
      <c r="B44" s="151" t="s">
        <v>324</v>
      </c>
      <c r="C44" s="150">
        <f t="shared" si="12"/>
        <v>82200</v>
      </c>
      <c r="D44" s="268">
        <v>82200</v>
      </c>
      <c r="E44" s="148">
        <v>0</v>
      </c>
      <c r="F44" s="148">
        <v>0</v>
      </c>
    </row>
    <row r="45" spans="1:6" s="147" customFormat="1" ht="21.6" customHeight="1">
      <c r="A45" s="144" t="s">
        <v>267</v>
      </c>
      <c r="B45" s="271" t="s">
        <v>268</v>
      </c>
      <c r="C45" s="146">
        <f t="shared" ref="C45:C46" si="14">D45+E45</f>
        <v>46640</v>
      </c>
      <c r="D45" s="267">
        <f>D46</f>
        <v>46640</v>
      </c>
      <c r="E45" s="148">
        <v>0</v>
      </c>
      <c r="F45" s="148">
        <v>0</v>
      </c>
    </row>
    <row r="46" spans="1:6" s="147" customFormat="1" ht="51.75">
      <c r="A46" s="149" t="s">
        <v>269</v>
      </c>
      <c r="B46" s="151" t="s">
        <v>270</v>
      </c>
      <c r="C46" s="150">
        <f t="shared" si="14"/>
        <v>46640</v>
      </c>
      <c r="D46" s="268">
        <v>46640</v>
      </c>
      <c r="E46" s="148">
        <v>0</v>
      </c>
      <c r="F46" s="148">
        <v>0</v>
      </c>
    </row>
    <row r="47" spans="1:6" ht="40.15" customHeight="1">
      <c r="A47" s="269" t="s">
        <v>58</v>
      </c>
      <c r="B47" s="145" t="s">
        <v>490</v>
      </c>
      <c r="C47" s="247">
        <f>D47</f>
        <v>11558763</v>
      </c>
      <c r="D47" s="247">
        <f>D10+D37</f>
        <v>11558763</v>
      </c>
      <c r="E47" s="247">
        <f t="shared" ref="E47:F47" si="15">E10</f>
        <v>0</v>
      </c>
      <c r="F47" s="247">
        <f t="shared" si="15"/>
        <v>0</v>
      </c>
    </row>
    <row r="48" spans="1:6" s="272" customFormat="1" ht="24" customHeight="1">
      <c r="A48" s="144" t="s">
        <v>218</v>
      </c>
      <c r="B48" s="271" t="s">
        <v>219</v>
      </c>
      <c r="C48" s="146">
        <f>C49</f>
        <v>33250000</v>
      </c>
      <c r="D48" s="146">
        <f t="shared" ref="D48:F48" si="16">D49</f>
        <v>0</v>
      </c>
      <c r="E48" s="146">
        <f t="shared" si="16"/>
        <v>33250000</v>
      </c>
      <c r="F48" s="146">
        <f t="shared" si="16"/>
        <v>0</v>
      </c>
    </row>
    <row r="49" spans="1:225" s="272" customFormat="1" ht="23.45" customHeight="1">
      <c r="A49" s="144" t="s">
        <v>220</v>
      </c>
      <c r="B49" s="271" t="s">
        <v>221</v>
      </c>
      <c r="C49" s="146">
        <f>C50</f>
        <v>33250000</v>
      </c>
      <c r="D49" s="146">
        <f>D50</f>
        <v>0</v>
      </c>
      <c r="E49" s="146">
        <f t="shared" ref="E49:F50" si="17">E50</f>
        <v>33250000</v>
      </c>
      <c r="F49" s="146">
        <f t="shared" si="17"/>
        <v>0</v>
      </c>
    </row>
    <row r="50" spans="1:225" s="272" customFormat="1" ht="34.5">
      <c r="A50" s="144" t="s">
        <v>222</v>
      </c>
      <c r="B50" s="271" t="s">
        <v>223</v>
      </c>
      <c r="C50" s="146">
        <f>C51</f>
        <v>33250000</v>
      </c>
      <c r="D50" s="146">
        <f t="shared" ref="D50" si="18">D51</f>
        <v>0</v>
      </c>
      <c r="E50" s="146">
        <f t="shared" si="17"/>
        <v>33250000</v>
      </c>
      <c r="F50" s="146">
        <f t="shared" si="17"/>
        <v>0</v>
      </c>
    </row>
    <row r="51" spans="1:225" s="272" customFormat="1" ht="51.75">
      <c r="A51" s="149">
        <v>41038800</v>
      </c>
      <c r="B51" s="151" t="s">
        <v>252</v>
      </c>
      <c r="C51" s="150">
        <f>E51</f>
        <v>33250000</v>
      </c>
      <c r="D51" s="148">
        <v>0</v>
      </c>
      <c r="E51" s="148">
        <v>33250000</v>
      </c>
      <c r="F51" s="148">
        <v>0</v>
      </c>
    </row>
    <row r="52" spans="1:225" ht="27.6" customHeight="1">
      <c r="A52" s="152" t="s">
        <v>53</v>
      </c>
      <c r="B52" s="153" t="s">
        <v>128</v>
      </c>
      <c r="C52" s="154">
        <f>C47+C48</f>
        <v>44808763</v>
      </c>
      <c r="D52" s="154">
        <f>D47+D48</f>
        <v>11558763</v>
      </c>
      <c r="E52" s="154">
        <f t="shared" ref="E52:F52" si="19">E47+E48</f>
        <v>33250000</v>
      </c>
      <c r="F52" s="154">
        <f t="shared" si="19"/>
        <v>0</v>
      </c>
    </row>
    <row r="53" spans="1:225" s="161" customFormat="1" ht="10.9" customHeight="1">
      <c r="A53" s="155"/>
      <c r="B53" s="156"/>
      <c r="C53" s="157"/>
      <c r="D53" s="157"/>
      <c r="E53" s="158"/>
      <c r="F53" s="159"/>
      <c r="HI53" s="160"/>
      <c r="HJ53" s="160"/>
      <c r="HK53" s="160"/>
      <c r="HL53" s="160"/>
      <c r="HM53" s="160"/>
      <c r="HN53" s="160"/>
      <c r="HO53" s="160"/>
      <c r="HP53" s="160"/>
      <c r="HQ53" s="160"/>
    </row>
    <row r="54" spans="1:225" s="163" customFormat="1" ht="37.15" customHeight="1">
      <c r="A54" s="162" t="s">
        <v>65</v>
      </c>
      <c r="B54" s="162"/>
      <c r="C54" s="162"/>
      <c r="D54" s="162"/>
      <c r="E54" s="162"/>
      <c r="F54" s="162"/>
    </row>
  </sheetData>
  <mergeCells count="9">
    <mergeCell ref="C1:F1"/>
    <mergeCell ref="A3:F3"/>
    <mergeCell ref="A4:F4"/>
    <mergeCell ref="A5:F5"/>
    <mergeCell ref="A7:A8"/>
    <mergeCell ref="B7:B8"/>
    <mergeCell ref="C7:C8"/>
    <mergeCell ref="D7:D8"/>
    <mergeCell ref="E7:F7"/>
  </mergeCells>
  <conditionalFormatting sqref="B47:B52 A10:B46">
    <cfRule type="expression" dxfId="0" priority="1" stopIfTrue="1">
      <formula>#REF!=1</formula>
    </cfRule>
  </conditionalFormatting>
  <pageMargins left="0.78740157480314965" right="0.19685039370078741" top="0.59055118110236227" bottom="0.39370078740157483" header="0.27559055118110237" footer="0.31496062992125984"/>
  <pageSetup paperSize="9" scale="75"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5"/>
  <sheetViews>
    <sheetView showZeros="0" view="pageBreakPreview" zoomScale="85" zoomScaleNormal="100" zoomScaleSheetLayoutView="85" workbookViewId="0">
      <selection activeCell="A4" sqref="A4:F4"/>
    </sheetView>
  </sheetViews>
  <sheetFormatPr defaultColWidth="9.42578125" defaultRowHeight="15.75"/>
  <cols>
    <col min="1" max="1" width="11.28515625" style="41" customWidth="1"/>
    <col min="2" max="2" width="52.5703125" style="41" customWidth="1"/>
    <col min="3" max="3" width="16.7109375" style="41" customWidth="1"/>
    <col min="4" max="4" width="18.85546875" style="41" customWidth="1"/>
    <col min="5" max="5" width="18.7109375" style="41" customWidth="1"/>
    <col min="6" max="6" width="18.5703125" style="41" customWidth="1"/>
    <col min="7" max="7" width="16.7109375" style="41" customWidth="1"/>
    <col min="8" max="8" width="15.42578125" style="41" customWidth="1"/>
    <col min="9" max="9" width="16.7109375" style="41" customWidth="1"/>
    <col min="10" max="10" width="17.140625" style="41" customWidth="1"/>
    <col min="11" max="11" width="15.85546875" style="41" customWidth="1"/>
    <col min="12" max="12" width="11.42578125" style="41" customWidth="1"/>
    <col min="13" max="256" width="9.42578125" style="41"/>
    <col min="257" max="257" width="11.28515625" style="41" customWidth="1"/>
    <col min="258" max="258" width="53.42578125" style="41" customWidth="1"/>
    <col min="259" max="259" width="16.7109375" style="41" customWidth="1"/>
    <col min="260" max="260" width="17.5703125" style="41" customWidth="1"/>
    <col min="261" max="261" width="16.42578125" style="41" customWidth="1"/>
    <col min="262" max="262" width="15.5703125" style="41" customWidth="1"/>
    <col min="263" max="263" width="16.7109375" style="41" customWidth="1"/>
    <col min="264" max="264" width="15.42578125" style="41" customWidth="1"/>
    <col min="265" max="265" width="10.7109375" style="41" customWidth="1"/>
    <col min="266" max="266" width="14.7109375" style="41" customWidth="1"/>
    <col min="267" max="267" width="12.42578125" style="41" customWidth="1"/>
    <col min="268" max="268" width="11.42578125" style="41" customWidth="1"/>
    <col min="269" max="512" width="9.42578125" style="41"/>
    <col min="513" max="513" width="11.28515625" style="41" customWidth="1"/>
    <col min="514" max="514" width="53.42578125" style="41" customWidth="1"/>
    <col min="515" max="515" width="16.7109375" style="41" customWidth="1"/>
    <col min="516" max="516" width="17.5703125" style="41" customWidth="1"/>
    <col min="517" max="517" width="16.42578125" style="41" customWidth="1"/>
    <col min="518" max="518" width="15.5703125" style="41" customWidth="1"/>
    <col min="519" max="519" width="16.7109375" style="41" customWidth="1"/>
    <col min="520" max="520" width="15.42578125" style="41" customWidth="1"/>
    <col min="521" max="521" width="10.7109375" style="41" customWidth="1"/>
    <col min="522" max="522" width="14.7109375" style="41" customWidth="1"/>
    <col min="523" max="523" width="12.42578125" style="41" customWidth="1"/>
    <col min="524" max="524" width="11.42578125" style="41" customWidth="1"/>
    <col min="525" max="768" width="9.42578125" style="41"/>
    <col min="769" max="769" width="11.28515625" style="41" customWidth="1"/>
    <col min="770" max="770" width="53.42578125" style="41" customWidth="1"/>
    <col min="771" max="771" width="16.7109375" style="41" customWidth="1"/>
    <col min="772" max="772" width="17.5703125" style="41" customWidth="1"/>
    <col min="773" max="773" width="16.42578125" style="41" customWidth="1"/>
    <col min="774" max="774" width="15.5703125" style="41" customWidth="1"/>
    <col min="775" max="775" width="16.7109375" style="41" customWidth="1"/>
    <col min="776" max="776" width="15.42578125" style="41" customWidth="1"/>
    <col min="777" max="777" width="10.7109375" style="41" customWidth="1"/>
    <col min="778" max="778" width="14.7109375" style="41" customWidth="1"/>
    <col min="779" max="779" width="12.42578125" style="41" customWidth="1"/>
    <col min="780" max="780" width="11.42578125" style="41" customWidth="1"/>
    <col min="781" max="1024" width="9.42578125" style="41"/>
    <col min="1025" max="1025" width="11.28515625" style="41" customWidth="1"/>
    <col min="1026" max="1026" width="53.42578125" style="41" customWidth="1"/>
    <col min="1027" max="1027" width="16.7109375" style="41" customWidth="1"/>
    <col min="1028" max="1028" width="17.5703125" style="41" customWidth="1"/>
    <col min="1029" max="1029" width="16.42578125" style="41" customWidth="1"/>
    <col min="1030" max="1030" width="15.5703125" style="41" customWidth="1"/>
    <col min="1031" max="1031" width="16.7109375" style="41" customWidth="1"/>
    <col min="1032" max="1032" width="15.42578125" style="41" customWidth="1"/>
    <col min="1033" max="1033" width="10.7109375" style="41" customWidth="1"/>
    <col min="1034" max="1034" width="14.7109375" style="41" customWidth="1"/>
    <col min="1035" max="1035" width="12.42578125" style="41" customWidth="1"/>
    <col min="1036" max="1036" width="11.42578125" style="41" customWidth="1"/>
    <col min="1037" max="1280" width="9.42578125" style="41"/>
    <col min="1281" max="1281" width="11.28515625" style="41" customWidth="1"/>
    <col min="1282" max="1282" width="53.42578125" style="41" customWidth="1"/>
    <col min="1283" max="1283" width="16.7109375" style="41" customWidth="1"/>
    <col min="1284" max="1284" width="17.5703125" style="41" customWidth="1"/>
    <col min="1285" max="1285" width="16.42578125" style="41" customWidth="1"/>
    <col min="1286" max="1286" width="15.5703125" style="41" customWidth="1"/>
    <col min="1287" max="1287" width="16.7109375" style="41" customWidth="1"/>
    <col min="1288" max="1288" width="15.42578125" style="41" customWidth="1"/>
    <col min="1289" max="1289" width="10.7109375" style="41" customWidth="1"/>
    <col min="1290" max="1290" width="14.7109375" style="41" customWidth="1"/>
    <col min="1291" max="1291" width="12.42578125" style="41" customWidth="1"/>
    <col min="1292" max="1292" width="11.42578125" style="41" customWidth="1"/>
    <col min="1293" max="1536" width="9.42578125" style="41"/>
    <col min="1537" max="1537" width="11.28515625" style="41" customWidth="1"/>
    <col min="1538" max="1538" width="53.42578125" style="41" customWidth="1"/>
    <col min="1539" max="1539" width="16.7109375" style="41" customWidth="1"/>
    <col min="1540" max="1540" width="17.5703125" style="41" customWidth="1"/>
    <col min="1541" max="1541" width="16.42578125" style="41" customWidth="1"/>
    <col min="1542" max="1542" width="15.5703125" style="41" customWidth="1"/>
    <col min="1543" max="1543" width="16.7109375" style="41" customWidth="1"/>
    <col min="1544" max="1544" width="15.42578125" style="41" customWidth="1"/>
    <col min="1545" max="1545" width="10.7109375" style="41" customWidth="1"/>
    <col min="1546" max="1546" width="14.7109375" style="41" customWidth="1"/>
    <col min="1547" max="1547" width="12.42578125" style="41" customWidth="1"/>
    <col min="1548" max="1548" width="11.42578125" style="41" customWidth="1"/>
    <col min="1549" max="1792" width="9.42578125" style="41"/>
    <col min="1793" max="1793" width="11.28515625" style="41" customWidth="1"/>
    <col min="1794" max="1794" width="53.42578125" style="41" customWidth="1"/>
    <col min="1795" max="1795" width="16.7109375" style="41" customWidth="1"/>
    <col min="1796" max="1796" width="17.5703125" style="41" customWidth="1"/>
    <col min="1797" max="1797" width="16.42578125" style="41" customWidth="1"/>
    <col min="1798" max="1798" width="15.5703125" style="41" customWidth="1"/>
    <col min="1799" max="1799" width="16.7109375" style="41" customWidth="1"/>
    <col min="1800" max="1800" width="15.42578125" style="41" customWidth="1"/>
    <col min="1801" max="1801" width="10.7109375" style="41" customWidth="1"/>
    <col min="1802" max="1802" width="14.7109375" style="41" customWidth="1"/>
    <col min="1803" max="1803" width="12.42578125" style="41" customWidth="1"/>
    <col min="1804" max="1804" width="11.42578125" style="41" customWidth="1"/>
    <col min="1805" max="2048" width="9.42578125" style="41"/>
    <col min="2049" max="2049" width="11.28515625" style="41" customWidth="1"/>
    <col min="2050" max="2050" width="53.42578125" style="41" customWidth="1"/>
    <col min="2051" max="2051" width="16.7109375" style="41" customWidth="1"/>
    <col min="2052" max="2052" width="17.5703125" style="41" customWidth="1"/>
    <col min="2053" max="2053" width="16.42578125" style="41" customWidth="1"/>
    <col min="2054" max="2054" width="15.5703125" style="41" customWidth="1"/>
    <col min="2055" max="2055" width="16.7109375" style="41" customWidth="1"/>
    <col min="2056" max="2056" width="15.42578125" style="41" customWidth="1"/>
    <col min="2057" max="2057" width="10.7109375" style="41" customWidth="1"/>
    <col min="2058" max="2058" width="14.7109375" style="41" customWidth="1"/>
    <col min="2059" max="2059" width="12.42578125" style="41" customWidth="1"/>
    <col min="2060" max="2060" width="11.42578125" style="41" customWidth="1"/>
    <col min="2061" max="2304" width="9.42578125" style="41"/>
    <col min="2305" max="2305" width="11.28515625" style="41" customWidth="1"/>
    <col min="2306" max="2306" width="53.42578125" style="41" customWidth="1"/>
    <col min="2307" max="2307" width="16.7109375" style="41" customWidth="1"/>
    <col min="2308" max="2308" width="17.5703125" style="41" customWidth="1"/>
    <col min="2309" max="2309" width="16.42578125" style="41" customWidth="1"/>
    <col min="2310" max="2310" width="15.5703125" style="41" customWidth="1"/>
    <col min="2311" max="2311" width="16.7109375" style="41" customWidth="1"/>
    <col min="2312" max="2312" width="15.42578125" style="41" customWidth="1"/>
    <col min="2313" max="2313" width="10.7109375" style="41" customWidth="1"/>
    <col min="2314" max="2314" width="14.7109375" style="41" customWidth="1"/>
    <col min="2315" max="2315" width="12.42578125" style="41" customWidth="1"/>
    <col min="2316" max="2316" width="11.42578125" style="41" customWidth="1"/>
    <col min="2317" max="2560" width="9.42578125" style="41"/>
    <col min="2561" max="2561" width="11.28515625" style="41" customWidth="1"/>
    <col min="2562" max="2562" width="53.42578125" style="41" customWidth="1"/>
    <col min="2563" max="2563" width="16.7109375" style="41" customWidth="1"/>
    <col min="2564" max="2564" width="17.5703125" style="41" customWidth="1"/>
    <col min="2565" max="2565" width="16.42578125" style="41" customWidth="1"/>
    <col min="2566" max="2566" width="15.5703125" style="41" customWidth="1"/>
    <col min="2567" max="2567" width="16.7109375" style="41" customWidth="1"/>
    <col min="2568" max="2568" width="15.42578125" style="41" customWidth="1"/>
    <col min="2569" max="2569" width="10.7109375" style="41" customWidth="1"/>
    <col min="2570" max="2570" width="14.7109375" style="41" customWidth="1"/>
    <col min="2571" max="2571" width="12.42578125" style="41" customWidth="1"/>
    <col min="2572" max="2572" width="11.42578125" style="41" customWidth="1"/>
    <col min="2573" max="2816" width="9.42578125" style="41"/>
    <col min="2817" max="2817" width="11.28515625" style="41" customWidth="1"/>
    <col min="2818" max="2818" width="53.42578125" style="41" customWidth="1"/>
    <col min="2819" max="2819" width="16.7109375" style="41" customWidth="1"/>
    <col min="2820" max="2820" width="17.5703125" style="41" customWidth="1"/>
    <col min="2821" max="2821" width="16.42578125" style="41" customWidth="1"/>
    <col min="2822" max="2822" width="15.5703125" style="41" customWidth="1"/>
    <col min="2823" max="2823" width="16.7109375" style="41" customWidth="1"/>
    <col min="2824" max="2824" width="15.42578125" style="41" customWidth="1"/>
    <col min="2825" max="2825" width="10.7109375" style="41" customWidth="1"/>
    <col min="2826" max="2826" width="14.7109375" style="41" customWidth="1"/>
    <col min="2827" max="2827" width="12.42578125" style="41" customWidth="1"/>
    <col min="2828" max="2828" width="11.42578125" style="41" customWidth="1"/>
    <col min="2829" max="3072" width="9.42578125" style="41"/>
    <col min="3073" max="3073" width="11.28515625" style="41" customWidth="1"/>
    <col min="3074" max="3074" width="53.42578125" style="41" customWidth="1"/>
    <col min="3075" max="3075" width="16.7109375" style="41" customWidth="1"/>
    <col min="3076" max="3076" width="17.5703125" style="41" customWidth="1"/>
    <col min="3077" max="3077" width="16.42578125" style="41" customWidth="1"/>
    <col min="3078" max="3078" width="15.5703125" style="41" customWidth="1"/>
    <col min="3079" max="3079" width="16.7109375" style="41" customWidth="1"/>
    <col min="3080" max="3080" width="15.42578125" style="41" customWidth="1"/>
    <col min="3081" max="3081" width="10.7109375" style="41" customWidth="1"/>
    <col min="3082" max="3082" width="14.7109375" style="41" customWidth="1"/>
    <col min="3083" max="3083" width="12.42578125" style="41" customWidth="1"/>
    <col min="3084" max="3084" width="11.42578125" style="41" customWidth="1"/>
    <col min="3085" max="3328" width="9.42578125" style="41"/>
    <col min="3329" max="3329" width="11.28515625" style="41" customWidth="1"/>
    <col min="3330" max="3330" width="53.42578125" style="41" customWidth="1"/>
    <col min="3331" max="3331" width="16.7109375" style="41" customWidth="1"/>
    <col min="3332" max="3332" width="17.5703125" style="41" customWidth="1"/>
    <col min="3333" max="3333" width="16.42578125" style="41" customWidth="1"/>
    <col min="3334" max="3334" width="15.5703125" style="41" customWidth="1"/>
    <col min="3335" max="3335" width="16.7109375" style="41" customWidth="1"/>
    <col min="3336" max="3336" width="15.42578125" style="41" customWidth="1"/>
    <col min="3337" max="3337" width="10.7109375" style="41" customWidth="1"/>
    <col min="3338" max="3338" width="14.7109375" style="41" customWidth="1"/>
    <col min="3339" max="3339" width="12.42578125" style="41" customWidth="1"/>
    <col min="3340" max="3340" width="11.42578125" style="41" customWidth="1"/>
    <col min="3341" max="3584" width="9.42578125" style="41"/>
    <col min="3585" max="3585" width="11.28515625" style="41" customWidth="1"/>
    <col min="3586" max="3586" width="53.42578125" style="41" customWidth="1"/>
    <col min="3587" max="3587" width="16.7109375" style="41" customWidth="1"/>
    <col min="3588" max="3588" width="17.5703125" style="41" customWidth="1"/>
    <col min="3589" max="3589" width="16.42578125" style="41" customWidth="1"/>
    <col min="3590" max="3590" width="15.5703125" style="41" customWidth="1"/>
    <col min="3591" max="3591" width="16.7109375" style="41" customWidth="1"/>
    <col min="3592" max="3592" width="15.42578125" style="41" customWidth="1"/>
    <col min="3593" max="3593" width="10.7109375" style="41" customWidth="1"/>
    <col min="3594" max="3594" width="14.7109375" style="41" customWidth="1"/>
    <col min="3595" max="3595" width="12.42578125" style="41" customWidth="1"/>
    <col min="3596" max="3596" width="11.42578125" style="41" customWidth="1"/>
    <col min="3597" max="3840" width="9.42578125" style="41"/>
    <col min="3841" max="3841" width="11.28515625" style="41" customWidth="1"/>
    <col min="3842" max="3842" width="53.42578125" style="41" customWidth="1"/>
    <col min="3843" max="3843" width="16.7109375" style="41" customWidth="1"/>
    <col min="3844" max="3844" width="17.5703125" style="41" customWidth="1"/>
    <col min="3845" max="3845" width="16.42578125" style="41" customWidth="1"/>
    <col min="3846" max="3846" width="15.5703125" style="41" customWidth="1"/>
    <col min="3847" max="3847" width="16.7109375" style="41" customWidth="1"/>
    <col min="3848" max="3848" width="15.42578125" style="41" customWidth="1"/>
    <col min="3849" max="3849" width="10.7109375" style="41" customWidth="1"/>
    <col min="3850" max="3850" width="14.7109375" style="41" customWidth="1"/>
    <col min="3851" max="3851" width="12.42578125" style="41" customWidth="1"/>
    <col min="3852" max="3852" width="11.42578125" style="41" customWidth="1"/>
    <col min="3853" max="4096" width="9.42578125" style="41"/>
    <col min="4097" max="4097" width="11.28515625" style="41" customWidth="1"/>
    <col min="4098" max="4098" width="53.42578125" style="41" customWidth="1"/>
    <col min="4099" max="4099" width="16.7109375" style="41" customWidth="1"/>
    <col min="4100" max="4100" width="17.5703125" style="41" customWidth="1"/>
    <col min="4101" max="4101" width="16.42578125" style="41" customWidth="1"/>
    <col min="4102" max="4102" width="15.5703125" style="41" customWidth="1"/>
    <col min="4103" max="4103" width="16.7109375" style="41" customWidth="1"/>
    <col min="4104" max="4104" width="15.42578125" style="41" customWidth="1"/>
    <col min="4105" max="4105" width="10.7109375" style="41" customWidth="1"/>
    <col min="4106" max="4106" width="14.7109375" style="41" customWidth="1"/>
    <col min="4107" max="4107" width="12.42578125" style="41" customWidth="1"/>
    <col min="4108" max="4108" width="11.42578125" style="41" customWidth="1"/>
    <col min="4109" max="4352" width="9.42578125" style="41"/>
    <col min="4353" max="4353" width="11.28515625" style="41" customWidth="1"/>
    <col min="4354" max="4354" width="53.42578125" style="41" customWidth="1"/>
    <col min="4355" max="4355" width="16.7109375" style="41" customWidth="1"/>
    <col min="4356" max="4356" width="17.5703125" style="41" customWidth="1"/>
    <col min="4357" max="4357" width="16.42578125" style="41" customWidth="1"/>
    <col min="4358" max="4358" width="15.5703125" style="41" customWidth="1"/>
    <col min="4359" max="4359" width="16.7109375" style="41" customWidth="1"/>
    <col min="4360" max="4360" width="15.42578125" style="41" customWidth="1"/>
    <col min="4361" max="4361" width="10.7109375" style="41" customWidth="1"/>
    <col min="4362" max="4362" width="14.7109375" style="41" customWidth="1"/>
    <col min="4363" max="4363" width="12.42578125" style="41" customWidth="1"/>
    <col min="4364" max="4364" width="11.42578125" style="41" customWidth="1"/>
    <col min="4365" max="4608" width="9.42578125" style="41"/>
    <col min="4609" max="4609" width="11.28515625" style="41" customWidth="1"/>
    <col min="4610" max="4610" width="53.42578125" style="41" customWidth="1"/>
    <col min="4611" max="4611" width="16.7109375" style="41" customWidth="1"/>
    <col min="4612" max="4612" width="17.5703125" style="41" customWidth="1"/>
    <col min="4613" max="4613" width="16.42578125" style="41" customWidth="1"/>
    <col min="4614" max="4614" width="15.5703125" style="41" customWidth="1"/>
    <col min="4615" max="4615" width="16.7109375" style="41" customWidth="1"/>
    <col min="4616" max="4616" width="15.42578125" style="41" customWidth="1"/>
    <col min="4617" max="4617" width="10.7109375" style="41" customWidth="1"/>
    <col min="4618" max="4618" width="14.7109375" style="41" customWidth="1"/>
    <col min="4619" max="4619" width="12.42578125" style="41" customWidth="1"/>
    <col min="4620" max="4620" width="11.42578125" style="41" customWidth="1"/>
    <col min="4621" max="4864" width="9.42578125" style="41"/>
    <col min="4865" max="4865" width="11.28515625" style="41" customWidth="1"/>
    <col min="4866" max="4866" width="53.42578125" style="41" customWidth="1"/>
    <col min="4867" max="4867" width="16.7109375" style="41" customWidth="1"/>
    <col min="4868" max="4868" width="17.5703125" style="41" customWidth="1"/>
    <col min="4869" max="4869" width="16.42578125" style="41" customWidth="1"/>
    <col min="4870" max="4870" width="15.5703125" style="41" customWidth="1"/>
    <col min="4871" max="4871" width="16.7109375" style="41" customWidth="1"/>
    <col min="4872" max="4872" width="15.42578125" style="41" customWidth="1"/>
    <col min="4873" max="4873" width="10.7109375" style="41" customWidth="1"/>
    <col min="4874" max="4874" width="14.7109375" style="41" customWidth="1"/>
    <col min="4875" max="4875" width="12.42578125" style="41" customWidth="1"/>
    <col min="4876" max="4876" width="11.42578125" style="41" customWidth="1"/>
    <col min="4877" max="5120" width="9.42578125" style="41"/>
    <col min="5121" max="5121" width="11.28515625" style="41" customWidth="1"/>
    <col min="5122" max="5122" width="53.42578125" style="41" customWidth="1"/>
    <col min="5123" max="5123" width="16.7109375" style="41" customWidth="1"/>
    <col min="5124" max="5124" width="17.5703125" style="41" customWidth="1"/>
    <col min="5125" max="5125" width="16.42578125" style="41" customWidth="1"/>
    <col min="5126" max="5126" width="15.5703125" style="41" customWidth="1"/>
    <col min="5127" max="5127" width="16.7109375" style="41" customWidth="1"/>
    <col min="5128" max="5128" width="15.42578125" style="41" customWidth="1"/>
    <col min="5129" max="5129" width="10.7109375" style="41" customWidth="1"/>
    <col min="5130" max="5130" width="14.7109375" style="41" customWidth="1"/>
    <col min="5131" max="5131" width="12.42578125" style="41" customWidth="1"/>
    <col min="5132" max="5132" width="11.42578125" style="41" customWidth="1"/>
    <col min="5133" max="5376" width="9.42578125" style="41"/>
    <col min="5377" max="5377" width="11.28515625" style="41" customWidth="1"/>
    <col min="5378" max="5378" width="53.42578125" style="41" customWidth="1"/>
    <col min="5379" max="5379" width="16.7109375" style="41" customWidth="1"/>
    <col min="5380" max="5380" width="17.5703125" style="41" customWidth="1"/>
    <col min="5381" max="5381" width="16.42578125" style="41" customWidth="1"/>
    <col min="5382" max="5382" width="15.5703125" style="41" customWidth="1"/>
    <col min="5383" max="5383" width="16.7109375" style="41" customWidth="1"/>
    <col min="5384" max="5384" width="15.42578125" style="41" customWidth="1"/>
    <col min="5385" max="5385" width="10.7109375" style="41" customWidth="1"/>
    <col min="5386" max="5386" width="14.7109375" style="41" customWidth="1"/>
    <col min="5387" max="5387" width="12.42578125" style="41" customWidth="1"/>
    <col min="5388" max="5388" width="11.42578125" style="41" customWidth="1"/>
    <col min="5389" max="5632" width="9.42578125" style="41"/>
    <col min="5633" max="5633" width="11.28515625" style="41" customWidth="1"/>
    <col min="5634" max="5634" width="53.42578125" style="41" customWidth="1"/>
    <col min="5635" max="5635" width="16.7109375" style="41" customWidth="1"/>
    <col min="5636" max="5636" width="17.5703125" style="41" customWidth="1"/>
    <col min="5637" max="5637" width="16.42578125" style="41" customWidth="1"/>
    <col min="5638" max="5638" width="15.5703125" style="41" customWidth="1"/>
    <col min="5639" max="5639" width="16.7109375" style="41" customWidth="1"/>
    <col min="5640" max="5640" width="15.42578125" style="41" customWidth="1"/>
    <col min="5641" max="5641" width="10.7109375" style="41" customWidth="1"/>
    <col min="5642" max="5642" width="14.7109375" style="41" customWidth="1"/>
    <col min="5643" max="5643" width="12.42578125" style="41" customWidth="1"/>
    <col min="5644" max="5644" width="11.42578125" style="41" customWidth="1"/>
    <col min="5645" max="5888" width="9.42578125" style="41"/>
    <col min="5889" max="5889" width="11.28515625" style="41" customWidth="1"/>
    <col min="5890" max="5890" width="53.42578125" style="41" customWidth="1"/>
    <col min="5891" max="5891" width="16.7109375" style="41" customWidth="1"/>
    <col min="5892" max="5892" width="17.5703125" style="41" customWidth="1"/>
    <col min="5893" max="5893" width="16.42578125" style="41" customWidth="1"/>
    <col min="5894" max="5894" width="15.5703125" style="41" customWidth="1"/>
    <col min="5895" max="5895" width="16.7109375" style="41" customWidth="1"/>
    <col min="5896" max="5896" width="15.42578125" style="41" customWidth="1"/>
    <col min="5897" max="5897" width="10.7109375" style="41" customWidth="1"/>
    <col min="5898" max="5898" width="14.7109375" style="41" customWidth="1"/>
    <col min="5899" max="5899" width="12.42578125" style="41" customWidth="1"/>
    <col min="5900" max="5900" width="11.42578125" style="41" customWidth="1"/>
    <col min="5901" max="6144" width="9.42578125" style="41"/>
    <col min="6145" max="6145" width="11.28515625" style="41" customWidth="1"/>
    <col min="6146" max="6146" width="53.42578125" style="41" customWidth="1"/>
    <col min="6147" max="6147" width="16.7109375" style="41" customWidth="1"/>
    <col min="6148" max="6148" width="17.5703125" style="41" customWidth="1"/>
    <col min="6149" max="6149" width="16.42578125" style="41" customWidth="1"/>
    <col min="6150" max="6150" width="15.5703125" style="41" customWidth="1"/>
    <col min="6151" max="6151" width="16.7109375" style="41" customWidth="1"/>
    <col min="6152" max="6152" width="15.42578125" style="41" customWidth="1"/>
    <col min="6153" max="6153" width="10.7109375" style="41" customWidth="1"/>
    <col min="6154" max="6154" width="14.7109375" style="41" customWidth="1"/>
    <col min="6155" max="6155" width="12.42578125" style="41" customWidth="1"/>
    <col min="6156" max="6156" width="11.42578125" style="41" customWidth="1"/>
    <col min="6157" max="6400" width="9.42578125" style="41"/>
    <col min="6401" max="6401" width="11.28515625" style="41" customWidth="1"/>
    <col min="6402" max="6402" width="53.42578125" style="41" customWidth="1"/>
    <col min="6403" max="6403" width="16.7109375" style="41" customWidth="1"/>
    <col min="6404" max="6404" width="17.5703125" style="41" customWidth="1"/>
    <col min="6405" max="6405" width="16.42578125" style="41" customWidth="1"/>
    <col min="6406" max="6406" width="15.5703125" style="41" customWidth="1"/>
    <col min="6407" max="6407" width="16.7109375" style="41" customWidth="1"/>
    <col min="6408" max="6408" width="15.42578125" style="41" customWidth="1"/>
    <col min="6409" max="6409" width="10.7109375" style="41" customWidth="1"/>
    <col min="6410" max="6410" width="14.7109375" style="41" customWidth="1"/>
    <col min="6411" max="6411" width="12.42578125" style="41" customWidth="1"/>
    <col min="6412" max="6412" width="11.42578125" style="41" customWidth="1"/>
    <col min="6413" max="6656" width="9.42578125" style="41"/>
    <col min="6657" max="6657" width="11.28515625" style="41" customWidth="1"/>
    <col min="6658" max="6658" width="53.42578125" style="41" customWidth="1"/>
    <col min="6659" max="6659" width="16.7109375" style="41" customWidth="1"/>
    <col min="6660" max="6660" width="17.5703125" style="41" customWidth="1"/>
    <col min="6661" max="6661" width="16.42578125" style="41" customWidth="1"/>
    <col min="6662" max="6662" width="15.5703125" style="41" customWidth="1"/>
    <col min="6663" max="6663" width="16.7109375" style="41" customWidth="1"/>
    <col min="6664" max="6664" width="15.42578125" style="41" customWidth="1"/>
    <col min="6665" max="6665" width="10.7109375" style="41" customWidth="1"/>
    <col min="6666" max="6666" width="14.7109375" style="41" customWidth="1"/>
    <col min="6667" max="6667" width="12.42578125" style="41" customWidth="1"/>
    <col min="6668" max="6668" width="11.42578125" style="41" customWidth="1"/>
    <col min="6669" max="6912" width="9.42578125" style="41"/>
    <col min="6913" max="6913" width="11.28515625" style="41" customWidth="1"/>
    <col min="6914" max="6914" width="53.42578125" style="41" customWidth="1"/>
    <col min="6915" max="6915" width="16.7109375" style="41" customWidth="1"/>
    <col min="6916" max="6916" width="17.5703125" style="41" customWidth="1"/>
    <col min="6917" max="6917" width="16.42578125" style="41" customWidth="1"/>
    <col min="6918" max="6918" width="15.5703125" style="41" customWidth="1"/>
    <col min="6919" max="6919" width="16.7109375" style="41" customWidth="1"/>
    <col min="6920" max="6920" width="15.42578125" style="41" customWidth="1"/>
    <col min="6921" max="6921" width="10.7109375" style="41" customWidth="1"/>
    <col min="6922" max="6922" width="14.7109375" style="41" customWidth="1"/>
    <col min="6923" max="6923" width="12.42578125" style="41" customWidth="1"/>
    <col min="6924" max="6924" width="11.42578125" style="41" customWidth="1"/>
    <col min="6925" max="7168" width="9.42578125" style="41"/>
    <col min="7169" max="7169" width="11.28515625" style="41" customWidth="1"/>
    <col min="7170" max="7170" width="53.42578125" style="41" customWidth="1"/>
    <col min="7171" max="7171" width="16.7109375" style="41" customWidth="1"/>
    <col min="7172" max="7172" width="17.5703125" style="41" customWidth="1"/>
    <col min="7173" max="7173" width="16.42578125" style="41" customWidth="1"/>
    <col min="7174" max="7174" width="15.5703125" style="41" customWidth="1"/>
    <col min="7175" max="7175" width="16.7109375" style="41" customWidth="1"/>
    <col min="7176" max="7176" width="15.42578125" style="41" customWidth="1"/>
    <col min="7177" max="7177" width="10.7109375" style="41" customWidth="1"/>
    <col min="7178" max="7178" width="14.7109375" style="41" customWidth="1"/>
    <col min="7179" max="7179" width="12.42578125" style="41" customWidth="1"/>
    <col min="7180" max="7180" width="11.42578125" style="41" customWidth="1"/>
    <col min="7181" max="7424" width="9.42578125" style="41"/>
    <col min="7425" max="7425" width="11.28515625" style="41" customWidth="1"/>
    <col min="7426" max="7426" width="53.42578125" style="41" customWidth="1"/>
    <col min="7427" max="7427" width="16.7109375" style="41" customWidth="1"/>
    <col min="7428" max="7428" width="17.5703125" style="41" customWidth="1"/>
    <col min="7429" max="7429" width="16.42578125" style="41" customWidth="1"/>
    <col min="7430" max="7430" width="15.5703125" style="41" customWidth="1"/>
    <col min="7431" max="7431" width="16.7109375" style="41" customWidth="1"/>
    <col min="7432" max="7432" width="15.42578125" style="41" customWidth="1"/>
    <col min="7433" max="7433" width="10.7109375" style="41" customWidth="1"/>
    <col min="7434" max="7434" width="14.7109375" style="41" customWidth="1"/>
    <col min="7435" max="7435" width="12.42578125" style="41" customWidth="1"/>
    <col min="7436" max="7436" width="11.42578125" style="41" customWidth="1"/>
    <col min="7437" max="7680" width="9.42578125" style="41"/>
    <col min="7681" max="7681" width="11.28515625" style="41" customWidth="1"/>
    <col min="7682" max="7682" width="53.42578125" style="41" customWidth="1"/>
    <col min="7683" max="7683" width="16.7109375" style="41" customWidth="1"/>
    <col min="7684" max="7684" width="17.5703125" style="41" customWidth="1"/>
    <col min="7685" max="7685" width="16.42578125" style="41" customWidth="1"/>
    <col min="7686" max="7686" width="15.5703125" style="41" customWidth="1"/>
    <col min="7687" max="7687" width="16.7109375" style="41" customWidth="1"/>
    <col min="7688" max="7688" width="15.42578125" style="41" customWidth="1"/>
    <col min="7689" max="7689" width="10.7109375" style="41" customWidth="1"/>
    <col min="7690" max="7690" width="14.7109375" style="41" customWidth="1"/>
    <col min="7691" max="7691" width="12.42578125" style="41" customWidth="1"/>
    <col min="7692" max="7692" width="11.42578125" style="41" customWidth="1"/>
    <col min="7693" max="7936" width="9.42578125" style="41"/>
    <col min="7937" max="7937" width="11.28515625" style="41" customWidth="1"/>
    <col min="7938" max="7938" width="53.42578125" style="41" customWidth="1"/>
    <col min="7939" max="7939" width="16.7109375" style="41" customWidth="1"/>
    <col min="7940" max="7940" width="17.5703125" style="41" customWidth="1"/>
    <col min="7941" max="7941" width="16.42578125" style="41" customWidth="1"/>
    <col min="7942" max="7942" width="15.5703125" style="41" customWidth="1"/>
    <col min="7943" max="7943" width="16.7109375" style="41" customWidth="1"/>
    <col min="7944" max="7944" width="15.42578125" style="41" customWidth="1"/>
    <col min="7945" max="7945" width="10.7109375" style="41" customWidth="1"/>
    <col min="7946" max="7946" width="14.7109375" style="41" customWidth="1"/>
    <col min="7947" max="7947" width="12.42578125" style="41" customWidth="1"/>
    <col min="7948" max="7948" width="11.42578125" style="41" customWidth="1"/>
    <col min="7949" max="8192" width="9.42578125" style="41"/>
    <col min="8193" max="8193" width="11.28515625" style="41" customWidth="1"/>
    <col min="8194" max="8194" width="53.42578125" style="41" customWidth="1"/>
    <col min="8195" max="8195" width="16.7109375" style="41" customWidth="1"/>
    <col min="8196" max="8196" width="17.5703125" style="41" customWidth="1"/>
    <col min="8197" max="8197" width="16.42578125" style="41" customWidth="1"/>
    <col min="8198" max="8198" width="15.5703125" style="41" customWidth="1"/>
    <col min="8199" max="8199" width="16.7109375" style="41" customWidth="1"/>
    <col min="8200" max="8200" width="15.42578125" style="41" customWidth="1"/>
    <col min="8201" max="8201" width="10.7109375" style="41" customWidth="1"/>
    <col min="8202" max="8202" width="14.7109375" style="41" customWidth="1"/>
    <col min="8203" max="8203" width="12.42578125" style="41" customWidth="1"/>
    <col min="8204" max="8204" width="11.42578125" style="41" customWidth="1"/>
    <col min="8205" max="8448" width="9.42578125" style="41"/>
    <col min="8449" max="8449" width="11.28515625" style="41" customWidth="1"/>
    <col min="8450" max="8450" width="53.42578125" style="41" customWidth="1"/>
    <col min="8451" max="8451" width="16.7109375" style="41" customWidth="1"/>
    <col min="8452" max="8452" width="17.5703125" style="41" customWidth="1"/>
    <col min="8453" max="8453" width="16.42578125" style="41" customWidth="1"/>
    <col min="8454" max="8454" width="15.5703125" style="41" customWidth="1"/>
    <col min="8455" max="8455" width="16.7109375" style="41" customWidth="1"/>
    <col min="8456" max="8456" width="15.42578125" style="41" customWidth="1"/>
    <col min="8457" max="8457" width="10.7109375" style="41" customWidth="1"/>
    <col min="8458" max="8458" width="14.7109375" style="41" customWidth="1"/>
    <col min="8459" max="8459" width="12.42578125" style="41" customWidth="1"/>
    <col min="8460" max="8460" width="11.42578125" style="41" customWidth="1"/>
    <col min="8461" max="8704" width="9.42578125" style="41"/>
    <col min="8705" max="8705" width="11.28515625" style="41" customWidth="1"/>
    <col min="8706" max="8706" width="53.42578125" style="41" customWidth="1"/>
    <col min="8707" max="8707" width="16.7109375" style="41" customWidth="1"/>
    <col min="8708" max="8708" width="17.5703125" style="41" customWidth="1"/>
    <col min="8709" max="8709" width="16.42578125" style="41" customWidth="1"/>
    <col min="8710" max="8710" width="15.5703125" style="41" customWidth="1"/>
    <col min="8711" max="8711" width="16.7109375" style="41" customWidth="1"/>
    <col min="8712" max="8712" width="15.42578125" style="41" customWidth="1"/>
    <col min="8713" max="8713" width="10.7109375" style="41" customWidth="1"/>
    <col min="8714" max="8714" width="14.7109375" style="41" customWidth="1"/>
    <col min="8715" max="8715" width="12.42578125" style="41" customWidth="1"/>
    <col min="8716" max="8716" width="11.42578125" style="41" customWidth="1"/>
    <col min="8717" max="8960" width="9.42578125" style="41"/>
    <col min="8961" max="8961" width="11.28515625" style="41" customWidth="1"/>
    <col min="8962" max="8962" width="53.42578125" style="41" customWidth="1"/>
    <col min="8963" max="8963" width="16.7109375" style="41" customWidth="1"/>
    <col min="8964" max="8964" width="17.5703125" style="41" customWidth="1"/>
    <col min="8965" max="8965" width="16.42578125" style="41" customWidth="1"/>
    <col min="8966" max="8966" width="15.5703125" style="41" customWidth="1"/>
    <col min="8967" max="8967" width="16.7109375" style="41" customWidth="1"/>
    <col min="8968" max="8968" width="15.42578125" style="41" customWidth="1"/>
    <col min="8969" max="8969" width="10.7109375" style="41" customWidth="1"/>
    <col min="8970" max="8970" width="14.7109375" style="41" customWidth="1"/>
    <col min="8971" max="8971" width="12.42578125" style="41" customWidth="1"/>
    <col min="8972" max="8972" width="11.42578125" style="41" customWidth="1"/>
    <col min="8973" max="9216" width="9.42578125" style="41"/>
    <col min="9217" max="9217" width="11.28515625" style="41" customWidth="1"/>
    <col min="9218" max="9218" width="53.42578125" style="41" customWidth="1"/>
    <col min="9219" max="9219" width="16.7109375" style="41" customWidth="1"/>
    <col min="9220" max="9220" width="17.5703125" style="41" customWidth="1"/>
    <col min="9221" max="9221" width="16.42578125" style="41" customWidth="1"/>
    <col min="9222" max="9222" width="15.5703125" style="41" customWidth="1"/>
    <col min="9223" max="9223" width="16.7109375" style="41" customWidth="1"/>
    <col min="9224" max="9224" width="15.42578125" style="41" customWidth="1"/>
    <col min="9225" max="9225" width="10.7109375" style="41" customWidth="1"/>
    <col min="9226" max="9226" width="14.7109375" style="41" customWidth="1"/>
    <col min="9227" max="9227" width="12.42578125" style="41" customWidth="1"/>
    <col min="9228" max="9228" width="11.42578125" style="41" customWidth="1"/>
    <col min="9229" max="9472" width="9.42578125" style="41"/>
    <col min="9473" max="9473" width="11.28515625" style="41" customWidth="1"/>
    <col min="9474" max="9474" width="53.42578125" style="41" customWidth="1"/>
    <col min="9475" max="9475" width="16.7109375" style="41" customWidth="1"/>
    <col min="9476" max="9476" width="17.5703125" style="41" customWidth="1"/>
    <col min="9477" max="9477" width="16.42578125" style="41" customWidth="1"/>
    <col min="9478" max="9478" width="15.5703125" style="41" customWidth="1"/>
    <col min="9479" max="9479" width="16.7109375" style="41" customWidth="1"/>
    <col min="9480" max="9480" width="15.42578125" style="41" customWidth="1"/>
    <col min="9481" max="9481" width="10.7109375" style="41" customWidth="1"/>
    <col min="9482" max="9482" width="14.7109375" style="41" customWidth="1"/>
    <col min="9483" max="9483" width="12.42578125" style="41" customWidth="1"/>
    <col min="9484" max="9484" width="11.42578125" style="41" customWidth="1"/>
    <col min="9485" max="9728" width="9.42578125" style="41"/>
    <col min="9729" max="9729" width="11.28515625" style="41" customWidth="1"/>
    <col min="9730" max="9730" width="53.42578125" style="41" customWidth="1"/>
    <col min="9731" max="9731" width="16.7109375" style="41" customWidth="1"/>
    <col min="9732" max="9732" width="17.5703125" style="41" customWidth="1"/>
    <col min="9733" max="9733" width="16.42578125" style="41" customWidth="1"/>
    <col min="9734" max="9734" width="15.5703125" style="41" customWidth="1"/>
    <col min="9735" max="9735" width="16.7109375" style="41" customWidth="1"/>
    <col min="9736" max="9736" width="15.42578125" style="41" customWidth="1"/>
    <col min="9737" max="9737" width="10.7109375" style="41" customWidth="1"/>
    <col min="9738" max="9738" width="14.7109375" style="41" customWidth="1"/>
    <col min="9739" max="9739" width="12.42578125" style="41" customWidth="1"/>
    <col min="9740" max="9740" width="11.42578125" style="41" customWidth="1"/>
    <col min="9741" max="9984" width="9.42578125" style="41"/>
    <col min="9985" max="9985" width="11.28515625" style="41" customWidth="1"/>
    <col min="9986" max="9986" width="53.42578125" style="41" customWidth="1"/>
    <col min="9987" max="9987" width="16.7109375" style="41" customWidth="1"/>
    <col min="9988" max="9988" width="17.5703125" style="41" customWidth="1"/>
    <col min="9989" max="9989" width="16.42578125" style="41" customWidth="1"/>
    <col min="9990" max="9990" width="15.5703125" style="41" customWidth="1"/>
    <col min="9991" max="9991" width="16.7109375" style="41" customWidth="1"/>
    <col min="9992" max="9992" width="15.42578125" style="41" customWidth="1"/>
    <col min="9993" max="9993" width="10.7109375" style="41" customWidth="1"/>
    <col min="9994" max="9994" width="14.7109375" style="41" customWidth="1"/>
    <col min="9995" max="9995" width="12.42578125" style="41" customWidth="1"/>
    <col min="9996" max="9996" width="11.42578125" style="41" customWidth="1"/>
    <col min="9997" max="10240" width="9.42578125" style="41"/>
    <col min="10241" max="10241" width="11.28515625" style="41" customWidth="1"/>
    <col min="10242" max="10242" width="53.42578125" style="41" customWidth="1"/>
    <col min="10243" max="10243" width="16.7109375" style="41" customWidth="1"/>
    <col min="10244" max="10244" width="17.5703125" style="41" customWidth="1"/>
    <col min="10245" max="10245" width="16.42578125" style="41" customWidth="1"/>
    <col min="10246" max="10246" width="15.5703125" style="41" customWidth="1"/>
    <col min="10247" max="10247" width="16.7109375" style="41" customWidth="1"/>
    <col min="10248" max="10248" width="15.42578125" style="41" customWidth="1"/>
    <col min="10249" max="10249" width="10.7109375" style="41" customWidth="1"/>
    <col min="10250" max="10250" width="14.7109375" style="41" customWidth="1"/>
    <col min="10251" max="10251" width="12.42578125" style="41" customWidth="1"/>
    <col min="10252" max="10252" width="11.42578125" style="41" customWidth="1"/>
    <col min="10253" max="10496" width="9.42578125" style="41"/>
    <col min="10497" max="10497" width="11.28515625" style="41" customWidth="1"/>
    <col min="10498" max="10498" width="53.42578125" style="41" customWidth="1"/>
    <col min="10499" max="10499" width="16.7109375" style="41" customWidth="1"/>
    <col min="10500" max="10500" width="17.5703125" style="41" customWidth="1"/>
    <col min="10501" max="10501" width="16.42578125" style="41" customWidth="1"/>
    <col min="10502" max="10502" width="15.5703125" style="41" customWidth="1"/>
    <col min="10503" max="10503" width="16.7109375" style="41" customWidth="1"/>
    <col min="10504" max="10504" width="15.42578125" style="41" customWidth="1"/>
    <col min="10505" max="10505" width="10.7109375" style="41" customWidth="1"/>
    <col min="10506" max="10506" width="14.7109375" style="41" customWidth="1"/>
    <col min="10507" max="10507" width="12.42578125" style="41" customWidth="1"/>
    <col min="10508" max="10508" width="11.42578125" style="41" customWidth="1"/>
    <col min="10509" max="10752" width="9.42578125" style="41"/>
    <col min="10753" max="10753" width="11.28515625" style="41" customWidth="1"/>
    <col min="10754" max="10754" width="53.42578125" style="41" customWidth="1"/>
    <col min="10755" max="10755" width="16.7109375" style="41" customWidth="1"/>
    <col min="10756" max="10756" width="17.5703125" style="41" customWidth="1"/>
    <col min="10757" max="10757" width="16.42578125" style="41" customWidth="1"/>
    <col min="10758" max="10758" width="15.5703125" style="41" customWidth="1"/>
    <col min="10759" max="10759" width="16.7109375" style="41" customWidth="1"/>
    <col min="10760" max="10760" width="15.42578125" style="41" customWidth="1"/>
    <col min="10761" max="10761" width="10.7109375" style="41" customWidth="1"/>
    <col min="10762" max="10762" width="14.7109375" style="41" customWidth="1"/>
    <col min="10763" max="10763" width="12.42578125" style="41" customWidth="1"/>
    <col min="10764" max="10764" width="11.42578125" style="41" customWidth="1"/>
    <col min="10765" max="11008" width="9.42578125" style="41"/>
    <col min="11009" max="11009" width="11.28515625" style="41" customWidth="1"/>
    <col min="11010" max="11010" width="53.42578125" style="41" customWidth="1"/>
    <col min="11011" max="11011" width="16.7109375" style="41" customWidth="1"/>
    <col min="11012" max="11012" width="17.5703125" style="41" customWidth="1"/>
    <col min="11013" max="11013" width="16.42578125" style="41" customWidth="1"/>
    <col min="11014" max="11014" width="15.5703125" style="41" customWidth="1"/>
    <col min="11015" max="11015" width="16.7109375" style="41" customWidth="1"/>
    <col min="11016" max="11016" width="15.42578125" style="41" customWidth="1"/>
    <col min="11017" max="11017" width="10.7109375" style="41" customWidth="1"/>
    <col min="11018" max="11018" width="14.7109375" style="41" customWidth="1"/>
    <col min="11019" max="11019" width="12.42578125" style="41" customWidth="1"/>
    <col min="11020" max="11020" width="11.42578125" style="41" customWidth="1"/>
    <col min="11021" max="11264" width="9.42578125" style="41"/>
    <col min="11265" max="11265" width="11.28515625" style="41" customWidth="1"/>
    <col min="11266" max="11266" width="53.42578125" style="41" customWidth="1"/>
    <col min="11267" max="11267" width="16.7109375" style="41" customWidth="1"/>
    <col min="11268" max="11268" width="17.5703125" style="41" customWidth="1"/>
    <col min="11269" max="11269" width="16.42578125" style="41" customWidth="1"/>
    <col min="11270" max="11270" width="15.5703125" style="41" customWidth="1"/>
    <col min="11271" max="11271" width="16.7109375" style="41" customWidth="1"/>
    <col min="11272" max="11272" width="15.42578125" style="41" customWidth="1"/>
    <col min="11273" max="11273" width="10.7109375" style="41" customWidth="1"/>
    <col min="11274" max="11274" width="14.7109375" style="41" customWidth="1"/>
    <col min="11275" max="11275" width="12.42578125" style="41" customWidth="1"/>
    <col min="11276" max="11276" width="11.42578125" style="41" customWidth="1"/>
    <col min="11277" max="11520" width="9.42578125" style="41"/>
    <col min="11521" max="11521" width="11.28515625" style="41" customWidth="1"/>
    <col min="11522" max="11522" width="53.42578125" style="41" customWidth="1"/>
    <col min="11523" max="11523" width="16.7109375" style="41" customWidth="1"/>
    <col min="11524" max="11524" width="17.5703125" style="41" customWidth="1"/>
    <col min="11525" max="11525" width="16.42578125" style="41" customWidth="1"/>
    <col min="11526" max="11526" width="15.5703125" style="41" customWidth="1"/>
    <col min="11527" max="11527" width="16.7109375" style="41" customWidth="1"/>
    <col min="11528" max="11528" width="15.42578125" style="41" customWidth="1"/>
    <col min="11529" max="11529" width="10.7109375" style="41" customWidth="1"/>
    <col min="11530" max="11530" width="14.7109375" style="41" customWidth="1"/>
    <col min="11531" max="11531" width="12.42578125" style="41" customWidth="1"/>
    <col min="11532" max="11532" width="11.42578125" style="41" customWidth="1"/>
    <col min="11533" max="11776" width="9.42578125" style="41"/>
    <col min="11777" max="11777" width="11.28515625" style="41" customWidth="1"/>
    <col min="11778" max="11778" width="53.42578125" style="41" customWidth="1"/>
    <col min="11779" max="11779" width="16.7109375" style="41" customWidth="1"/>
    <col min="11780" max="11780" width="17.5703125" style="41" customWidth="1"/>
    <col min="11781" max="11781" width="16.42578125" style="41" customWidth="1"/>
    <col min="11782" max="11782" width="15.5703125" style="41" customWidth="1"/>
    <col min="11783" max="11783" width="16.7109375" style="41" customWidth="1"/>
    <col min="11784" max="11784" width="15.42578125" style="41" customWidth="1"/>
    <col min="11785" max="11785" width="10.7109375" style="41" customWidth="1"/>
    <col min="11786" max="11786" width="14.7109375" style="41" customWidth="1"/>
    <col min="11787" max="11787" width="12.42578125" style="41" customWidth="1"/>
    <col min="11788" max="11788" width="11.42578125" style="41" customWidth="1"/>
    <col min="11789" max="12032" width="9.42578125" style="41"/>
    <col min="12033" max="12033" width="11.28515625" style="41" customWidth="1"/>
    <col min="12034" max="12034" width="53.42578125" style="41" customWidth="1"/>
    <col min="12035" max="12035" width="16.7109375" style="41" customWidth="1"/>
    <col min="12036" max="12036" width="17.5703125" style="41" customWidth="1"/>
    <col min="12037" max="12037" width="16.42578125" style="41" customWidth="1"/>
    <col min="12038" max="12038" width="15.5703125" style="41" customWidth="1"/>
    <col min="12039" max="12039" width="16.7109375" style="41" customWidth="1"/>
    <col min="12040" max="12040" width="15.42578125" style="41" customWidth="1"/>
    <col min="12041" max="12041" width="10.7109375" style="41" customWidth="1"/>
    <col min="12042" max="12042" width="14.7109375" style="41" customWidth="1"/>
    <col min="12043" max="12043" width="12.42578125" style="41" customWidth="1"/>
    <col min="12044" max="12044" width="11.42578125" style="41" customWidth="1"/>
    <col min="12045" max="12288" width="9.42578125" style="41"/>
    <col min="12289" max="12289" width="11.28515625" style="41" customWidth="1"/>
    <col min="12290" max="12290" width="53.42578125" style="41" customWidth="1"/>
    <col min="12291" max="12291" width="16.7109375" style="41" customWidth="1"/>
    <col min="12292" max="12292" width="17.5703125" style="41" customWidth="1"/>
    <col min="12293" max="12293" width="16.42578125" style="41" customWidth="1"/>
    <col min="12294" max="12294" width="15.5703125" style="41" customWidth="1"/>
    <col min="12295" max="12295" width="16.7109375" style="41" customWidth="1"/>
    <col min="12296" max="12296" width="15.42578125" style="41" customWidth="1"/>
    <col min="12297" max="12297" width="10.7109375" style="41" customWidth="1"/>
    <col min="12298" max="12298" width="14.7109375" style="41" customWidth="1"/>
    <col min="12299" max="12299" width="12.42578125" style="41" customWidth="1"/>
    <col min="12300" max="12300" width="11.42578125" style="41" customWidth="1"/>
    <col min="12301" max="12544" width="9.42578125" style="41"/>
    <col min="12545" max="12545" width="11.28515625" style="41" customWidth="1"/>
    <col min="12546" max="12546" width="53.42578125" style="41" customWidth="1"/>
    <col min="12547" max="12547" width="16.7109375" style="41" customWidth="1"/>
    <col min="12548" max="12548" width="17.5703125" style="41" customWidth="1"/>
    <col min="12549" max="12549" width="16.42578125" style="41" customWidth="1"/>
    <col min="12550" max="12550" width="15.5703125" style="41" customWidth="1"/>
    <col min="12551" max="12551" width="16.7109375" style="41" customWidth="1"/>
    <col min="12552" max="12552" width="15.42578125" style="41" customWidth="1"/>
    <col min="12553" max="12553" width="10.7109375" style="41" customWidth="1"/>
    <col min="12554" max="12554" width="14.7109375" style="41" customWidth="1"/>
    <col min="12555" max="12555" width="12.42578125" style="41" customWidth="1"/>
    <col min="12556" max="12556" width="11.42578125" style="41" customWidth="1"/>
    <col min="12557" max="12800" width="9.42578125" style="41"/>
    <col min="12801" max="12801" width="11.28515625" style="41" customWidth="1"/>
    <col min="12802" max="12802" width="53.42578125" style="41" customWidth="1"/>
    <col min="12803" max="12803" width="16.7109375" style="41" customWidth="1"/>
    <col min="12804" max="12804" width="17.5703125" style="41" customWidth="1"/>
    <col min="12805" max="12805" width="16.42578125" style="41" customWidth="1"/>
    <col min="12806" max="12806" width="15.5703125" style="41" customWidth="1"/>
    <col min="12807" max="12807" width="16.7109375" style="41" customWidth="1"/>
    <col min="12808" max="12808" width="15.42578125" style="41" customWidth="1"/>
    <col min="12809" max="12809" width="10.7109375" style="41" customWidth="1"/>
    <col min="12810" max="12810" width="14.7109375" style="41" customWidth="1"/>
    <col min="12811" max="12811" width="12.42578125" style="41" customWidth="1"/>
    <col min="12812" max="12812" width="11.42578125" style="41" customWidth="1"/>
    <col min="12813" max="13056" width="9.42578125" style="41"/>
    <col min="13057" max="13057" width="11.28515625" style="41" customWidth="1"/>
    <col min="13058" max="13058" width="53.42578125" style="41" customWidth="1"/>
    <col min="13059" max="13059" width="16.7109375" style="41" customWidth="1"/>
    <col min="13060" max="13060" width="17.5703125" style="41" customWidth="1"/>
    <col min="13061" max="13061" width="16.42578125" style="41" customWidth="1"/>
    <col min="13062" max="13062" width="15.5703125" style="41" customWidth="1"/>
    <col min="13063" max="13063" width="16.7109375" style="41" customWidth="1"/>
    <col min="13064" max="13064" width="15.42578125" style="41" customWidth="1"/>
    <col min="13065" max="13065" width="10.7109375" style="41" customWidth="1"/>
    <col min="13066" max="13066" width="14.7109375" style="41" customWidth="1"/>
    <col min="13067" max="13067" width="12.42578125" style="41" customWidth="1"/>
    <col min="13068" max="13068" width="11.42578125" style="41" customWidth="1"/>
    <col min="13069" max="13312" width="9.42578125" style="41"/>
    <col min="13313" max="13313" width="11.28515625" style="41" customWidth="1"/>
    <col min="13314" max="13314" width="53.42578125" style="41" customWidth="1"/>
    <col min="13315" max="13315" width="16.7109375" style="41" customWidth="1"/>
    <col min="13316" max="13316" width="17.5703125" style="41" customWidth="1"/>
    <col min="13317" max="13317" width="16.42578125" style="41" customWidth="1"/>
    <col min="13318" max="13318" width="15.5703125" style="41" customWidth="1"/>
    <col min="13319" max="13319" width="16.7109375" style="41" customWidth="1"/>
    <col min="13320" max="13320" width="15.42578125" style="41" customWidth="1"/>
    <col min="13321" max="13321" width="10.7109375" style="41" customWidth="1"/>
    <col min="13322" max="13322" width="14.7109375" style="41" customWidth="1"/>
    <col min="13323" max="13323" width="12.42578125" style="41" customWidth="1"/>
    <col min="13324" max="13324" width="11.42578125" style="41" customWidth="1"/>
    <col min="13325" max="13568" width="9.42578125" style="41"/>
    <col min="13569" max="13569" width="11.28515625" style="41" customWidth="1"/>
    <col min="13570" max="13570" width="53.42578125" style="41" customWidth="1"/>
    <col min="13571" max="13571" width="16.7109375" style="41" customWidth="1"/>
    <col min="13572" max="13572" width="17.5703125" style="41" customWidth="1"/>
    <col min="13573" max="13573" width="16.42578125" style="41" customWidth="1"/>
    <col min="13574" max="13574" width="15.5703125" style="41" customWidth="1"/>
    <col min="13575" max="13575" width="16.7109375" style="41" customWidth="1"/>
    <col min="13576" max="13576" width="15.42578125" style="41" customWidth="1"/>
    <col min="13577" max="13577" width="10.7109375" style="41" customWidth="1"/>
    <col min="13578" max="13578" width="14.7109375" style="41" customWidth="1"/>
    <col min="13579" max="13579" width="12.42578125" style="41" customWidth="1"/>
    <col min="13580" max="13580" width="11.42578125" style="41" customWidth="1"/>
    <col min="13581" max="13824" width="9.42578125" style="41"/>
    <col min="13825" max="13825" width="11.28515625" style="41" customWidth="1"/>
    <col min="13826" max="13826" width="53.42578125" style="41" customWidth="1"/>
    <col min="13827" max="13827" width="16.7109375" style="41" customWidth="1"/>
    <col min="13828" max="13828" width="17.5703125" style="41" customWidth="1"/>
    <col min="13829" max="13829" width="16.42578125" style="41" customWidth="1"/>
    <col min="13830" max="13830" width="15.5703125" style="41" customWidth="1"/>
    <col min="13831" max="13831" width="16.7109375" style="41" customWidth="1"/>
    <col min="13832" max="13832" width="15.42578125" style="41" customWidth="1"/>
    <col min="13833" max="13833" width="10.7109375" style="41" customWidth="1"/>
    <col min="13834" max="13834" width="14.7109375" style="41" customWidth="1"/>
    <col min="13835" max="13835" width="12.42578125" style="41" customWidth="1"/>
    <col min="13836" max="13836" width="11.42578125" style="41" customWidth="1"/>
    <col min="13837" max="14080" width="9.42578125" style="41"/>
    <col min="14081" max="14081" width="11.28515625" style="41" customWidth="1"/>
    <col min="14082" max="14082" width="53.42578125" style="41" customWidth="1"/>
    <col min="14083" max="14083" width="16.7109375" style="41" customWidth="1"/>
    <col min="14084" max="14084" width="17.5703125" style="41" customWidth="1"/>
    <col min="14085" max="14085" width="16.42578125" style="41" customWidth="1"/>
    <col min="14086" max="14086" width="15.5703125" style="41" customWidth="1"/>
    <col min="14087" max="14087" width="16.7109375" style="41" customWidth="1"/>
    <col min="14088" max="14088" width="15.42578125" style="41" customWidth="1"/>
    <col min="14089" max="14089" width="10.7109375" style="41" customWidth="1"/>
    <col min="14090" max="14090" width="14.7109375" style="41" customWidth="1"/>
    <col min="14091" max="14091" width="12.42578125" style="41" customWidth="1"/>
    <col min="14092" max="14092" width="11.42578125" style="41" customWidth="1"/>
    <col min="14093" max="14336" width="9.42578125" style="41"/>
    <col min="14337" max="14337" width="11.28515625" style="41" customWidth="1"/>
    <col min="14338" max="14338" width="53.42578125" style="41" customWidth="1"/>
    <col min="14339" max="14339" width="16.7109375" style="41" customWidth="1"/>
    <col min="14340" max="14340" width="17.5703125" style="41" customWidth="1"/>
    <col min="14341" max="14341" width="16.42578125" style="41" customWidth="1"/>
    <col min="14342" max="14342" width="15.5703125" style="41" customWidth="1"/>
    <col min="14343" max="14343" width="16.7109375" style="41" customWidth="1"/>
    <col min="14344" max="14344" width="15.42578125" style="41" customWidth="1"/>
    <col min="14345" max="14345" width="10.7109375" style="41" customWidth="1"/>
    <col min="14346" max="14346" width="14.7109375" style="41" customWidth="1"/>
    <col min="14347" max="14347" width="12.42578125" style="41" customWidth="1"/>
    <col min="14348" max="14348" width="11.42578125" style="41" customWidth="1"/>
    <col min="14349" max="14592" width="9.42578125" style="41"/>
    <col min="14593" max="14593" width="11.28515625" style="41" customWidth="1"/>
    <col min="14594" max="14594" width="53.42578125" style="41" customWidth="1"/>
    <col min="14595" max="14595" width="16.7109375" style="41" customWidth="1"/>
    <col min="14596" max="14596" width="17.5703125" style="41" customWidth="1"/>
    <col min="14597" max="14597" width="16.42578125" style="41" customWidth="1"/>
    <col min="14598" max="14598" width="15.5703125" style="41" customWidth="1"/>
    <col min="14599" max="14599" width="16.7109375" style="41" customWidth="1"/>
    <col min="14600" max="14600" width="15.42578125" style="41" customWidth="1"/>
    <col min="14601" max="14601" width="10.7109375" style="41" customWidth="1"/>
    <col min="14602" max="14602" width="14.7109375" style="41" customWidth="1"/>
    <col min="14603" max="14603" width="12.42578125" style="41" customWidth="1"/>
    <col min="14604" max="14604" width="11.42578125" style="41" customWidth="1"/>
    <col min="14605" max="14848" width="9.42578125" style="41"/>
    <col min="14849" max="14849" width="11.28515625" style="41" customWidth="1"/>
    <col min="14850" max="14850" width="53.42578125" style="41" customWidth="1"/>
    <col min="14851" max="14851" width="16.7109375" style="41" customWidth="1"/>
    <col min="14852" max="14852" width="17.5703125" style="41" customWidth="1"/>
    <col min="14853" max="14853" width="16.42578125" style="41" customWidth="1"/>
    <col min="14854" max="14854" width="15.5703125" style="41" customWidth="1"/>
    <col min="14855" max="14855" width="16.7109375" style="41" customWidth="1"/>
    <col min="14856" max="14856" width="15.42578125" style="41" customWidth="1"/>
    <col min="14857" max="14857" width="10.7109375" style="41" customWidth="1"/>
    <col min="14858" max="14858" width="14.7109375" style="41" customWidth="1"/>
    <col min="14859" max="14859" width="12.42578125" style="41" customWidth="1"/>
    <col min="14860" max="14860" width="11.42578125" style="41" customWidth="1"/>
    <col min="14861" max="15104" width="9.42578125" style="41"/>
    <col min="15105" max="15105" width="11.28515625" style="41" customWidth="1"/>
    <col min="15106" max="15106" width="53.42578125" style="41" customWidth="1"/>
    <col min="15107" max="15107" width="16.7109375" style="41" customWidth="1"/>
    <col min="15108" max="15108" width="17.5703125" style="41" customWidth="1"/>
    <col min="15109" max="15109" width="16.42578125" style="41" customWidth="1"/>
    <col min="15110" max="15110" width="15.5703125" style="41" customWidth="1"/>
    <col min="15111" max="15111" width="16.7109375" style="41" customWidth="1"/>
    <col min="15112" max="15112" width="15.42578125" style="41" customWidth="1"/>
    <col min="15113" max="15113" width="10.7109375" style="41" customWidth="1"/>
    <col min="15114" max="15114" width="14.7109375" style="41" customWidth="1"/>
    <col min="15115" max="15115" width="12.42578125" style="41" customWidth="1"/>
    <col min="15116" max="15116" width="11.42578125" style="41" customWidth="1"/>
    <col min="15117" max="15360" width="9.42578125" style="41"/>
    <col min="15361" max="15361" width="11.28515625" style="41" customWidth="1"/>
    <col min="15362" max="15362" width="53.42578125" style="41" customWidth="1"/>
    <col min="15363" max="15363" width="16.7109375" style="41" customWidth="1"/>
    <col min="15364" max="15364" width="17.5703125" style="41" customWidth="1"/>
    <col min="15365" max="15365" width="16.42578125" style="41" customWidth="1"/>
    <col min="15366" max="15366" width="15.5703125" style="41" customWidth="1"/>
    <col min="15367" max="15367" width="16.7109375" style="41" customWidth="1"/>
    <col min="15368" max="15368" width="15.42578125" style="41" customWidth="1"/>
    <col min="15369" max="15369" width="10.7109375" style="41" customWidth="1"/>
    <col min="15370" max="15370" width="14.7109375" style="41" customWidth="1"/>
    <col min="15371" max="15371" width="12.42578125" style="41" customWidth="1"/>
    <col min="15372" max="15372" width="11.42578125" style="41" customWidth="1"/>
    <col min="15373" max="15616" width="9.42578125" style="41"/>
    <col min="15617" max="15617" width="11.28515625" style="41" customWidth="1"/>
    <col min="15618" max="15618" width="53.42578125" style="41" customWidth="1"/>
    <col min="15619" max="15619" width="16.7109375" style="41" customWidth="1"/>
    <col min="15620" max="15620" width="17.5703125" style="41" customWidth="1"/>
    <col min="15621" max="15621" width="16.42578125" style="41" customWidth="1"/>
    <col min="15622" max="15622" width="15.5703125" style="41" customWidth="1"/>
    <col min="15623" max="15623" width="16.7109375" style="41" customWidth="1"/>
    <col min="15624" max="15624" width="15.42578125" style="41" customWidth="1"/>
    <col min="15625" max="15625" width="10.7109375" style="41" customWidth="1"/>
    <col min="15626" max="15626" width="14.7109375" style="41" customWidth="1"/>
    <col min="15627" max="15627" width="12.42578125" style="41" customWidth="1"/>
    <col min="15628" max="15628" width="11.42578125" style="41" customWidth="1"/>
    <col min="15629" max="15872" width="9.42578125" style="41"/>
    <col min="15873" max="15873" width="11.28515625" style="41" customWidth="1"/>
    <col min="15874" max="15874" width="53.42578125" style="41" customWidth="1"/>
    <col min="15875" max="15875" width="16.7109375" style="41" customWidth="1"/>
    <col min="15876" max="15876" width="17.5703125" style="41" customWidth="1"/>
    <col min="15877" max="15877" width="16.42578125" style="41" customWidth="1"/>
    <col min="15878" max="15878" width="15.5703125" style="41" customWidth="1"/>
    <col min="15879" max="15879" width="16.7109375" style="41" customWidth="1"/>
    <col min="15880" max="15880" width="15.42578125" style="41" customWidth="1"/>
    <col min="15881" max="15881" width="10.7109375" style="41" customWidth="1"/>
    <col min="15882" max="15882" width="14.7109375" style="41" customWidth="1"/>
    <col min="15883" max="15883" width="12.42578125" style="41" customWidth="1"/>
    <col min="15884" max="15884" width="11.42578125" style="41" customWidth="1"/>
    <col min="15885" max="16128" width="9.42578125" style="41"/>
    <col min="16129" max="16129" width="11.28515625" style="41" customWidth="1"/>
    <col min="16130" max="16130" width="53.42578125" style="41" customWidth="1"/>
    <col min="16131" max="16131" width="16.7109375" style="41" customWidth="1"/>
    <col min="16132" max="16132" width="17.5703125" style="41" customWidth="1"/>
    <col min="16133" max="16133" width="16.42578125" style="41" customWidth="1"/>
    <col min="16134" max="16134" width="15.5703125" style="41" customWidth="1"/>
    <col min="16135" max="16135" width="16.7109375" style="41" customWidth="1"/>
    <col min="16136" max="16136" width="15.42578125" style="41" customWidth="1"/>
    <col min="16137" max="16137" width="10.7109375" style="41" customWidth="1"/>
    <col min="16138" max="16138" width="14.7109375" style="41" customWidth="1"/>
    <col min="16139" max="16139" width="12.42578125" style="41" customWidth="1"/>
    <col min="16140" max="16140" width="11.42578125" style="41" customWidth="1"/>
    <col min="16141" max="16384" width="9.42578125" style="41"/>
  </cols>
  <sheetData>
    <row r="1" spans="1:20" ht="66.599999999999994" customHeight="1">
      <c r="A1" s="40"/>
      <c r="C1" s="350" t="s">
        <v>481</v>
      </c>
      <c r="D1" s="350"/>
      <c r="E1" s="350"/>
      <c r="F1" s="350"/>
      <c r="H1" s="42"/>
      <c r="I1" s="42"/>
      <c r="J1" s="42"/>
      <c r="O1" s="351"/>
      <c r="P1" s="351"/>
      <c r="Q1" s="351"/>
      <c r="R1" s="351"/>
      <c r="S1" s="351"/>
      <c r="T1" s="351"/>
    </row>
    <row r="2" spans="1:20" ht="15.6" customHeight="1">
      <c r="A2" s="43"/>
      <c r="B2" s="44"/>
      <c r="C2" s="44"/>
      <c r="D2" s="44"/>
      <c r="E2" s="44"/>
      <c r="F2" s="22"/>
      <c r="G2" s="44"/>
      <c r="H2" s="40"/>
      <c r="I2" s="40"/>
      <c r="J2" s="40"/>
    </row>
    <row r="3" spans="1:20" ht="10.15" customHeight="1">
      <c r="A3" s="43"/>
      <c r="B3" s="44"/>
      <c r="C3" s="44"/>
      <c r="D3" s="44"/>
      <c r="E3" s="44"/>
      <c r="F3" s="22"/>
      <c r="G3" s="44"/>
      <c r="H3" s="40"/>
      <c r="I3" s="40"/>
      <c r="J3" s="40"/>
    </row>
    <row r="4" spans="1:20" ht="35.450000000000003" customHeight="1">
      <c r="A4" s="352" t="s">
        <v>83</v>
      </c>
      <c r="B4" s="352"/>
      <c r="C4" s="352"/>
      <c r="D4" s="352"/>
      <c r="E4" s="352"/>
      <c r="F4" s="352"/>
      <c r="G4" s="45"/>
      <c r="H4" s="2"/>
      <c r="I4" s="40"/>
      <c r="J4" s="40"/>
    </row>
    <row r="5" spans="1:20" s="66" customFormat="1" ht="24.6" customHeight="1">
      <c r="A5" s="353" t="s">
        <v>55</v>
      </c>
      <c r="B5" s="353"/>
      <c r="C5" s="353"/>
      <c r="D5" s="353"/>
      <c r="E5" s="353"/>
      <c r="F5" s="353"/>
      <c r="G5" s="63"/>
      <c r="H5" s="64"/>
      <c r="I5" s="65"/>
    </row>
    <row r="6" spans="1:20" s="66" customFormat="1" ht="16.149999999999999" customHeight="1">
      <c r="A6" s="354" t="s">
        <v>56</v>
      </c>
      <c r="B6" s="354"/>
      <c r="C6" s="354"/>
      <c r="D6" s="354"/>
      <c r="E6" s="354"/>
      <c r="F6" s="354"/>
      <c r="G6" s="63"/>
      <c r="H6" s="64"/>
      <c r="I6" s="65"/>
    </row>
    <row r="7" spans="1:20" ht="20.45" customHeight="1">
      <c r="A7" s="46"/>
      <c r="B7" s="2"/>
      <c r="C7" s="2"/>
      <c r="D7" s="2"/>
      <c r="E7" s="2"/>
      <c r="F7" s="20" t="s">
        <v>62</v>
      </c>
      <c r="G7" s="47"/>
      <c r="H7" s="2"/>
      <c r="I7" s="40"/>
      <c r="J7" s="40"/>
    </row>
    <row r="8" spans="1:20" ht="20.45" customHeight="1">
      <c r="A8" s="355" t="s">
        <v>63</v>
      </c>
      <c r="B8" s="355" t="s">
        <v>69</v>
      </c>
      <c r="C8" s="355" t="s">
        <v>57</v>
      </c>
      <c r="D8" s="356" t="s">
        <v>70</v>
      </c>
      <c r="E8" s="358" t="s">
        <v>10</v>
      </c>
      <c r="F8" s="359"/>
      <c r="G8" s="47"/>
      <c r="H8" s="47"/>
    </row>
    <row r="9" spans="1:20" ht="45.6" customHeight="1">
      <c r="A9" s="355"/>
      <c r="B9" s="355"/>
      <c r="C9" s="355"/>
      <c r="D9" s="357"/>
      <c r="E9" s="68" t="s">
        <v>5</v>
      </c>
      <c r="F9" s="68" t="s">
        <v>11</v>
      </c>
      <c r="G9" s="47"/>
      <c r="H9" s="47"/>
    </row>
    <row r="10" spans="1:20" ht="18.600000000000001" customHeight="1">
      <c r="A10" s="48">
        <v>1</v>
      </c>
      <c r="B10" s="48">
        <v>2</v>
      </c>
      <c r="C10" s="48">
        <v>3</v>
      </c>
      <c r="D10" s="48">
        <v>4</v>
      </c>
      <c r="E10" s="49">
        <v>5</v>
      </c>
      <c r="F10" s="49">
        <v>6</v>
      </c>
      <c r="G10" s="2"/>
      <c r="H10" s="2"/>
      <c r="I10" s="40"/>
    </row>
    <row r="11" spans="1:20" ht="23.45" customHeight="1">
      <c r="A11" s="345" t="s">
        <v>71</v>
      </c>
      <c r="B11" s="346"/>
      <c r="C11" s="346"/>
      <c r="D11" s="346"/>
      <c r="E11" s="346"/>
      <c r="F11" s="347"/>
      <c r="G11" s="2"/>
      <c r="H11" s="2"/>
      <c r="I11" s="40"/>
    </row>
    <row r="12" spans="1:20" ht="27.6" customHeight="1">
      <c r="A12" s="48">
        <v>200000</v>
      </c>
      <c r="B12" s="50" t="s">
        <v>72</v>
      </c>
      <c r="C12" s="51">
        <f>C13</f>
        <v>0</v>
      </c>
      <c r="D12" s="51">
        <f t="shared" ref="D12:F13" si="0">D13</f>
        <v>-6727876</v>
      </c>
      <c r="E12" s="51">
        <f t="shared" si="0"/>
        <v>6727876</v>
      </c>
      <c r="F12" s="51">
        <f t="shared" si="0"/>
        <v>6727876</v>
      </c>
      <c r="G12" s="2"/>
      <c r="H12" s="2"/>
      <c r="I12" s="40"/>
    </row>
    <row r="13" spans="1:20" ht="36.6" customHeight="1">
      <c r="A13" s="52">
        <v>208000</v>
      </c>
      <c r="B13" s="53" t="s">
        <v>73</v>
      </c>
      <c r="C13" s="51">
        <f>C14</f>
        <v>0</v>
      </c>
      <c r="D13" s="51">
        <f t="shared" si="0"/>
        <v>-6727876</v>
      </c>
      <c r="E13" s="51">
        <f t="shared" si="0"/>
        <v>6727876</v>
      </c>
      <c r="F13" s="51">
        <f t="shared" si="0"/>
        <v>6727876</v>
      </c>
      <c r="G13" s="2"/>
      <c r="H13" s="2"/>
      <c r="I13" s="40"/>
    </row>
    <row r="14" spans="1:20" ht="42.6" customHeight="1">
      <c r="A14" s="54" t="s">
        <v>74</v>
      </c>
      <c r="B14" s="55" t="s">
        <v>75</v>
      </c>
      <c r="C14" s="56">
        <v>0</v>
      </c>
      <c r="D14" s="56">
        <f>-E14</f>
        <v>-6727876</v>
      </c>
      <c r="E14" s="56">
        <v>6727876</v>
      </c>
      <c r="F14" s="56">
        <f>E14</f>
        <v>6727876</v>
      </c>
      <c r="G14" s="57"/>
      <c r="H14" s="57"/>
      <c r="I14" s="57"/>
      <c r="J14" s="57"/>
      <c r="K14" s="57"/>
    </row>
    <row r="15" spans="1:20" s="60" customFormat="1" ht="26.45" customHeight="1">
      <c r="A15" s="334" t="s">
        <v>58</v>
      </c>
      <c r="B15" s="335" t="s">
        <v>76</v>
      </c>
      <c r="C15" s="336">
        <f>C12</f>
        <v>0</v>
      </c>
      <c r="D15" s="336">
        <f>D12</f>
        <v>-6727876</v>
      </c>
      <c r="E15" s="336">
        <f>E12</f>
        <v>6727876</v>
      </c>
      <c r="F15" s="336">
        <f>F12</f>
        <v>6727876</v>
      </c>
      <c r="G15" s="67"/>
      <c r="H15" s="67"/>
      <c r="I15" s="59"/>
    </row>
    <row r="16" spans="1:20" s="60" customFormat="1" ht="24.6" customHeight="1">
      <c r="A16" s="345" t="s">
        <v>77</v>
      </c>
      <c r="B16" s="346"/>
      <c r="C16" s="346"/>
      <c r="D16" s="346"/>
      <c r="E16" s="346"/>
      <c r="F16" s="347"/>
      <c r="G16" s="67"/>
      <c r="H16" s="58"/>
      <c r="I16" s="59"/>
    </row>
    <row r="17" spans="1:18" ht="27.6" customHeight="1">
      <c r="A17" s="48" t="s">
        <v>78</v>
      </c>
      <c r="B17" s="50" t="s">
        <v>79</v>
      </c>
      <c r="C17" s="61">
        <f>C18</f>
        <v>0</v>
      </c>
      <c r="D17" s="61">
        <f t="shared" ref="D17:F17" si="1">D18</f>
        <v>-6727876</v>
      </c>
      <c r="E17" s="61">
        <f t="shared" si="1"/>
        <v>6727876</v>
      </c>
      <c r="F17" s="61">
        <f t="shared" si="1"/>
        <v>6727876</v>
      </c>
      <c r="G17" s="2"/>
      <c r="H17" s="2"/>
      <c r="I17" s="40"/>
    </row>
    <row r="18" spans="1:18" ht="23.45" customHeight="1">
      <c r="A18" s="52" t="s">
        <v>80</v>
      </c>
      <c r="B18" s="53" t="s">
        <v>81</v>
      </c>
      <c r="C18" s="61">
        <f>C13</f>
        <v>0</v>
      </c>
      <c r="D18" s="61">
        <f t="shared" ref="D18:F18" si="2">D13</f>
        <v>-6727876</v>
      </c>
      <c r="E18" s="61">
        <f t="shared" si="2"/>
        <v>6727876</v>
      </c>
      <c r="F18" s="61">
        <f t="shared" si="2"/>
        <v>6727876</v>
      </c>
      <c r="G18" s="2"/>
      <c r="H18" s="2"/>
      <c r="I18" s="40"/>
    </row>
    <row r="19" spans="1:18" ht="40.9" customHeight="1">
      <c r="A19" s="54" t="s">
        <v>82</v>
      </c>
      <c r="B19" s="55" t="s">
        <v>75</v>
      </c>
      <c r="C19" s="56">
        <f>C14</f>
        <v>0</v>
      </c>
      <c r="D19" s="56">
        <f t="shared" ref="D19:F19" si="3">D14</f>
        <v>-6727876</v>
      </c>
      <c r="E19" s="56">
        <f t="shared" si="3"/>
        <v>6727876</v>
      </c>
      <c r="F19" s="56">
        <f t="shared" si="3"/>
        <v>6727876</v>
      </c>
      <c r="G19" s="57"/>
      <c r="H19" s="57"/>
      <c r="I19" s="57"/>
      <c r="J19" s="57"/>
      <c r="K19" s="57"/>
    </row>
    <row r="20" spans="1:18" s="60" customFormat="1" ht="27.6" customHeight="1">
      <c r="A20" s="338" t="s">
        <v>58</v>
      </c>
      <c r="B20" s="337" t="s">
        <v>76</v>
      </c>
      <c r="C20" s="339">
        <f>C17</f>
        <v>0</v>
      </c>
      <c r="D20" s="339">
        <f>D17</f>
        <v>-6727876</v>
      </c>
      <c r="E20" s="339">
        <f>E17</f>
        <v>6727876</v>
      </c>
      <c r="F20" s="339">
        <f>F17</f>
        <v>6727876</v>
      </c>
      <c r="G20" s="58"/>
      <c r="H20" s="58"/>
      <c r="I20" s="59"/>
    </row>
    <row r="21" spans="1:18" ht="16.149999999999999" customHeight="1">
      <c r="A21" s="62"/>
      <c r="B21" s="62"/>
      <c r="C21" s="62"/>
      <c r="D21" s="62"/>
      <c r="E21" s="62"/>
      <c r="F21" s="62"/>
      <c r="G21" s="62"/>
      <c r="H21" s="40"/>
      <c r="I21" s="40"/>
      <c r="J21" s="40"/>
    </row>
    <row r="22" spans="1:18" s="13" customFormat="1" ht="52.9" customHeight="1">
      <c r="A22" s="21" t="s">
        <v>65</v>
      </c>
      <c r="B22" s="21"/>
      <c r="C22" s="21"/>
      <c r="D22" s="21"/>
      <c r="E22" s="21"/>
      <c r="F22" s="21"/>
      <c r="G22" s="348"/>
      <c r="H22" s="349"/>
      <c r="I22" s="349"/>
      <c r="J22" s="349"/>
      <c r="K22" s="349"/>
      <c r="L22" s="349"/>
      <c r="M22" s="349"/>
      <c r="N22" s="349"/>
      <c r="O22" s="349"/>
      <c r="P22" s="10"/>
      <c r="Q22" s="11"/>
      <c r="R22" s="12"/>
    </row>
    <row r="23" spans="1:18" ht="18.75">
      <c r="A23" s="40"/>
      <c r="B23" s="40"/>
      <c r="C23" s="40"/>
      <c r="D23" s="40"/>
      <c r="E23" s="40"/>
      <c r="F23" s="40"/>
      <c r="G23" s="40"/>
      <c r="H23" s="40"/>
      <c r="I23" s="40"/>
      <c r="J23" s="40"/>
    </row>
    <row r="24" spans="1:18">
      <c r="A24" s="60"/>
    </row>
    <row r="25" spans="1:18" ht="18.75">
      <c r="A25" s="40"/>
    </row>
  </sheetData>
  <mergeCells count="13">
    <mergeCell ref="A11:F11"/>
    <mergeCell ref="A16:F16"/>
    <mergeCell ref="G22:O22"/>
    <mergeCell ref="C1:F1"/>
    <mergeCell ref="O1:T1"/>
    <mergeCell ref="A4:F4"/>
    <mergeCell ref="A5:F5"/>
    <mergeCell ref="A6:F6"/>
    <mergeCell ref="A8:A9"/>
    <mergeCell ref="B8:B9"/>
    <mergeCell ref="C8:C9"/>
    <mergeCell ref="D8:D9"/>
    <mergeCell ref="E8:F8"/>
  </mergeCells>
  <printOptions horizontalCentered="1"/>
  <pageMargins left="0.6692913385826772" right="0.19685039370078741" top="0.70866141732283472" bottom="0.31496062992125984" header="0.35433070866141736" footer="0.19685039370078741"/>
  <pageSetup paperSize="9" scale="75"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4"/>
  <sheetViews>
    <sheetView view="pageBreakPreview" zoomScale="85" zoomScaleNormal="100" zoomScaleSheetLayoutView="85" workbookViewId="0">
      <selection activeCell="A5" sqref="A5:P5"/>
    </sheetView>
  </sheetViews>
  <sheetFormatPr defaultColWidth="8.85546875" defaultRowHeight="15"/>
  <cols>
    <col min="1" max="1" width="9.5703125" style="1" customWidth="1"/>
    <col min="2" max="2" width="6.28515625" style="1" customWidth="1"/>
    <col min="3" max="3" width="7.42578125" style="1" customWidth="1"/>
    <col min="4" max="4" width="30.5703125" style="313" customWidth="1"/>
    <col min="5" max="5" width="16.140625" style="1" customWidth="1"/>
    <col min="6" max="6" width="16" style="1" customWidth="1"/>
    <col min="7" max="7" width="16.28515625" style="1" customWidth="1"/>
    <col min="8" max="8" width="14.85546875" style="1" customWidth="1"/>
    <col min="9" max="9" width="14" style="1" customWidth="1"/>
    <col min="10" max="11" width="16.7109375" style="1" customWidth="1"/>
    <col min="12" max="12" width="14" style="1" customWidth="1"/>
    <col min="13" max="13" width="9.28515625" style="1" customWidth="1"/>
    <col min="14" max="14" width="11.85546875" style="1" customWidth="1"/>
    <col min="15" max="15" width="16.42578125" style="1" customWidth="1"/>
    <col min="16" max="16" width="16.28515625" style="1" customWidth="1"/>
    <col min="17" max="16384" width="8.85546875" style="1"/>
  </cols>
  <sheetData>
    <row r="1" spans="1:16" ht="14.45" customHeight="1">
      <c r="L1" s="361" t="s">
        <v>482</v>
      </c>
      <c r="M1" s="361"/>
      <c r="N1" s="361"/>
      <c r="O1" s="361"/>
      <c r="P1" s="361"/>
    </row>
    <row r="2" spans="1:16" ht="14.45" customHeight="1">
      <c r="L2" s="361"/>
      <c r="M2" s="361"/>
      <c r="N2" s="361"/>
      <c r="O2" s="361"/>
      <c r="P2" s="361"/>
    </row>
    <row r="3" spans="1:16" ht="40.15" customHeight="1">
      <c r="L3" s="361"/>
      <c r="M3" s="361"/>
      <c r="N3" s="361"/>
      <c r="O3" s="361"/>
      <c r="P3" s="361"/>
    </row>
    <row r="4" spans="1:16" ht="6" customHeight="1"/>
    <row r="5" spans="1:16" ht="38.450000000000003" customHeight="1">
      <c r="A5" s="362" t="s">
        <v>326</v>
      </c>
      <c r="B5" s="362"/>
      <c r="C5" s="362"/>
      <c r="D5" s="362"/>
      <c r="E5" s="362"/>
      <c r="F5" s="362"/>
      <c r="G5" s="362"/>
      <c r="H5" s="362"/>
      <c r="I5" s="362"/>
      <c r="J5" s="362"/>
      <c r="K5" s="362"/>
      <c r="L5" s="362"/>
      <c r="M5" s="362"/>
      <c r="N5" s="362"/>
      <c r="O5" s="362"/>
      <c r="P5" s="362"/>
    </row>
    <row r="6" spans="1:16" ht="5.45" customHeight="1">
      <c r="A6" s="314"/>
      <c r="B6" s="314"/>
      <c r="C6" s="314"/>
      <c r="D6" s="315"/>
      <c r="E6" s="314"/>
      <c r="F6" s="314"/>
      <c r="G6" s="314"/>
      <c r="H6" s="314"/>
      <c r="I6" s="314"/>
      <c r="J6" s="314"/>
      <c r="K6" s="314"/>
      <c r="L6" s="314"/>
      <c r="M6" s="314"/>
      <c r="N6" s="314"/>
      <c r="O6" s="314"/>
      <c r="P6" s="314"/>
    </row>
    <row r="7" spans="1:16" ht="16.899999999999999" customHeight="1">
      <c r="A7" s="363" t="s">
        <v>55</v>
      </c>
      <c r="B7" s="363"/>
      <c r="C7" s="363"/>
      <c r="D7" s="363"/>
      <c r="E7" s="363"/>
      <c r="F7" s="363"/>
      <c r="G7" s="363"/>
      <c r="H7" s="363"/>
      <c r="I7" s="363"/>
      <c r="J7" s="363"/>
      <c r="K7" s="363"/>
      <c r="L7" s="363"/>
      <c r="M7" s="363"/>
      <c r="N7" s="363"/>
      <c r="O7" s="363"/>
      <c r="P7" s="363"/>
    </row>
    <row r="8" spans="1:16" ht="14.45" customHeight="1">
      <c r="A8" s="364" t="s">
        <v>56</v>
      </c>
      <c r="B8" s="364"/>
      <c r="C8" s="364"/>
      <c r="D8" s="364"/>
      <c r="E8" s="364"/>
      <c r="F8" s="364"/>
      <c r="G8" s="364"/>
      <c r="H8" s="364"/>
      <c r="I8" s="364"/>
      <c r="J8" s="364"/>
      <c r="K8" s="364"/>
      <c r="L8" s="364"/>
      <c r="M8" s="364"/>
      <c r="N8" s="364"/>
      <c r="O8" s="364"/>
      <c r="P8" s="364"/>
    </row>
    <row r="9" spans="1:16" ht="10.15" customHeight="1">
      <c r="A9" s="312"/>
      <c r="B9" s="312"/>
      <c r="C9" s="15"/>
      <c r="D9" s="316"/>
      <c r="E9" s="15"/>
      <c r="F9" s="15"/>
      <c r="G9" s="15"/>
      <c r="H9" s="15"/>
      <c r="I9" s="15"/>
      <c r="J9" s="15"/>
      <c r="K9" s="15"/>
      <c r="L9" s="15"/>
      <c r="M9" s="15"/>
      <c r="N9" s="15"/>
      <c r="O9" s="15"/>
      <c r="P9" s="317" t="s">
        <v>62</v>
      </c>
    </row>
    <row r="10" spans="1:16" ht="19.899999999999999" customHeight="1">
      <c r="A10" s="365" t="s">
        <v>0</v>
      </c>
      <c r="B10" s="366" t="s">
        <v>1</v>
      </c>
      <c r="C10" s="366" t="s">
        <v>2</v>
      </c>
      <c r="D10" s="367" t="s">
        <v>3</v>
      </c>
      <c r="E10" s="360" t="s">
        <v>4</v>
      </c>
      <c r="F10" s="360"/>
      <c r="G10" s="360"/>
      <c r="H10" s="360"/>
      <c r="I10" s="360"/>
      <c r="J10" s="360" t="s">
        <v>10</v>
      </c>
      <c r="K10" s="360"/>
      <c r="L10" s="360"/>
      <c r="M10" s="360"/>
      <c r="N10" s="360"/>
      <c r="O10" s="360"/>
      <c r="P10" s="370" t="s">
        <v>12</v>
      </c>
    </row>
    <row r="11" spans="1:16" ht="17.45" customHeight="1">
      <c r="A11" s="365"/>
      <c r="B11" s="366"/>
      <c r="C11" s="366"/>
      <c r="D11" s="368"/>
      <c r="E11" s="360" t="s">
        <v>5</v>
      </c>
      <c r="F11" s="360" t="s">
        <v>6</v>
      </c>
      <c r="G11" s="360" t="s">
        <v>7</v>
      </c>
      <c r="H11" s="360"/>
      <c r="I11" s="360" t="s">
        <v>9</v>
      </c>
      <c r="J11" s="360" t="s">
        <v>5</v>
      </c>
      <c r="K11" s="360" t="s">
        <v>327</v>
      </c>
      <c r="L11" s="360" t="s">
        <v>6</v>
      </c>
      <c r="M11" s="360" t="s">
        <v>7</v>
      </c>
      <c r="N11" s="360"/>
      <c r="O11" s="360" t="s">
        <v>328</v>
      </c>
      <c r="P11" s="370"/>
    </row>
    <row r="12" spans="1:16" ht="13.9" customHeight="1">
      <c r="A12" s="365"/>
      <c r="B12" s="366"/>
      <c r="C12" s="366"/>
      <c r="D12" s="368"/>
      <c r="E12" s="360"/>
      <c r="F12" s="360"/>
      <c r="G12" s="360" t="s">
        <v>329</v>
      </c>
      <c r="H12" s="360" t="s">
        <v>8</v>
      </c>
      <c r="I12" s="360"/>
      <c r="J12" s="360"/>
      <c r="K12" s="360"/>
      <c r="L12" s="360"/>
      <c r="M12" s="360" t="s">
        <v>329</v>
      </c>
      <c r="N12" s="360" t="s">
        <v>8</v>
      </c>
      <c r="O12" s="360"/>
      <c r="P12" s="370"/>
    </row>
    <row r="13" spans="1:16" ht="44.25" customHeight="1">
      <c r="A13" s="365"/>
      <c r="B13" s="366"/>
      <c r="C13" s="366"/>
      <c r="D13" s="369"/>
      <c r="E13" s="360"/>
      <c r="F13" s="360"/>
      <c r="G13" s="360"/>
      <c r="H13" s="360"/>
      <c r="I13" s="360"/>
      <c r="J13" s="360"/>
      <c r="K13" s="360"/>
      <c r="L13" s="360"/>
      <c r="M13" s="360"/>
      <c r="N13" s="360"/>
      <c r="O13" s="360"/>
      <c r="P13" s="370"/>
    </row>
    <row r="14" spans="1:16">
      <c r="A14" s="311">
        <v>1</v>
      </c>
      <c r="B14" s="311">
        <v>2</v>
      </c>
      <c r="C14" s="311">
        <v>3</v>
      </c>
      <c r="D14" s="318">
        <v>4</v>
      </c>
      <c r="E14" s="311">
        <v>5</v>
      </c>
      <c r="F14" s="311">
        <v>6</v>
      </c>
      <c r="G14" s="311">
        <v>7</v>
      </c>
      <c r="H14" s="311">
        <v>8</v>
      </c>
      <c r="I14" s="311">
        <v>9</v>
      </c>
      <c r="J14" s="311">
        <v>10</v>
      </c>
      <c r="K14" s="311">
        <v>11</v>
      </c>
      <c r="L14" s="311">
        <v>12</v>
      </c>
      <c r="M14" s="311">
        <v>13</v>
      </c>
      <c r="N14" s="311">
        <v>14</v>
      </c>
      <c r="O14" s="311">
        <v>15</v>
      </c>
      <c r="P14" s="311">
        <v>16</v>
      </c>
    </row>
    <row r="15" spans="1:16" s="19" customFormat="1" ht="19.899999999999999" customHeight="1">
      <c r="A15" s="71" t="s">
        <v>13</v>
      </c>
      <c r="B15" s="31"/>
      <c r="C15" s="24"/>
      <c r="D15" s="72" t="s">
        <v>14</v>
      </c>
      <c r="E15" s="23">
        <f>E16</f>
        <v>58344153.009999998</v>
      </c>
      <c r="F15" s="23">
        <f t="shared" ref="F15:P15" si="0">F16</f>
        <v>52893303.009999998</v>
      </c>
      <c r="G15" s="23">
        <f t="shared" si="0"/>
        <v>23982734</v>
      </c>
      <c r="H15" s="23">
        <f t="shared" si="0"/>
        <v>5873350</v>
      </c>
      <c r="I15" s="23">
        <f t="shared" si="0"/>
        <v>5450850</v>
      </c>
      <c r="J15" s="23">
        <f t="shared" si="0"/>
        <v>69877683</v>
      </c>
      <c r="K15" s="23">
        <f t="shared" si="0"/>
        <v>36565033</v>
      </c>
      <c r="L15" s="23">
        <f t="shared" si="0"/>
        <v>62650</v>
      </c>
      <c r="M15" s="23">
        <f t="shared" si="0"/>
        <v>0</v>
      </c>
      <c r="N15" s="23">
        <f t="shared" si="0"/>
        <v>0</v>
      </c>
      <c r="O15" s="23">
        <f t="shared" si="0"/>
        <v>69815033</v>
      </c>
      <c r="P15" s="23">
        <f t="shared" si="0"/>
        <v>128221836.01000001</v>
      </c>
    </row>
    <row r="16" spans="1:16" s="19" customFormat="1" ht="19.899999999999999" customHeight="1">
      <c r="A16" s="71" t="s">
        <v>15</v>
      </c>
      <c r="B16" s="31"/>
      <c r="C16" s="24"/>
      <c r="D16" s="72" t="s">
        <v>14</v>
      </c>
      <c r="E16" s="23">
        <f>SUM(E17:E44)</f>
        <v>58344153.009999998</v>
      </c>
      <c r="F16" s="23">
        <f t="shared" ref="F16:P16" si="1">SUM(F17:F44)</f>
        <v>52893303.009999998</v>
      </c>
      <c r="G16" s="23">
        <f t="shared" si="1"/>
        <v>23982734</v>
      </c>
      <c r="H16" s="23">
        <f t="shared" si="1"/>
        <v>5873350</v>
      </c>
      <c r="I16" s="23">
        <f t="shared" si="1"/>
        <v>5450850</v>
      </c>
      <c r="J16" s="23">
        <f t="shared" si="1"/>
        <v>69877683</v>
      </c>
      <c r="K16" s="23">
        <f>SUM(K17:K44)</f>
        <v>36565033</v>
      </c>
      <c r="L16" s="23">
        <f t="shared" si="1"/>
        <v>62650</v>
      </c>
      <c r="M16" s="23">
        <f t="shared" si="1"/>
        <v>0</v>
      </c>
      <c r="N16" s="23">
        <f t="shared" si="1"/>
        <v>0</v>
      </c>
      <c r="O16" s="23">
        <f>SUM(O17:O44)</f>
        <v>69815033</v>
      </c>
      <c r="P16" s="23">
        <f t="shared" si="1"/>
        <v>128221836.01000001</v>
      </c>
    </row>
    <row r="17" spans="1:16" ht="110.45" customHeight="1">
      <c r="A17" s="6" t="s">
        <v>16</v>
      </c>
      <c r="B17" s="6" t="s">
        <v>18</v>
      </c>
      <c r="C17" s="7" t="s">
        <v>17</v>
      </c>
      <c r="D17" s="4" t="s">
        <v>19</v>
      </c>
      <c r="E17" s="5">
        <f>F17+I17</f>
        <v>33284505</v>
      </c>
      <c r="F17" s="5">
        <f>32913745+18000+177006+17500+15000+143254</f>
        <v>33284505</v>
      </c>
      <c r="G17" s="9">
        <v>23739734</v>
      </c>
      <c r="H17" s="9">
        <f>3252350+18000+75000</f>
        <v>3345350</v>
      </c>
      <c r="I17" s="9">
        <v>0</v>
      </c>
      <c r="J17" s="319">
        <f>O17</f>
        <v>165000</v>
      </c>
      <c r="K17" s="9">
        <f>O17</f>
        <v>165000</v>
      </c>
      <c r="L17" s="9">
        <v>0</v>
      </c>
      <c r="M17" s="9">
        <v>0</v>
      </c>
      <c r="N17" s="9">
        <v>0</v>
      </c>
      <c r="O17" s="9">
        <f>50000+85000+30000</f>
        <v>165000</v>
      </c>
      <c r="P17" s="5">
        <f t="shared" ref="P17:P44" si="2">E17+J17</f>
        <v>33449505</v>
      </c>
    </row>
    <row r="18" spans="1:16" s="19" customFormat="1" ht="34.15" customHeight="1">
      <c r="A18" s="6" t="s">
        <v>330</v>
      </c>
      <c r="B18" s="6" t="s">
        <v>20</v>
      </c>
      <c r="C18" s="7" t="s">
        <v>331</v>
      </c>
      <c r="D18" s="8" t="s">
        <v>332</v>
      </c>
      <c r="E18" s="5">
        <f t="shared" ref="E18:E42" si="3">F18+I18</f>
        <v>363028</v>
      </c>
      <c r="F18" s="5">
        <f>180000+36800+146228</f>
        <v>363028</v>
      </c>
      <c r="G18" s="9"/>
      <c r="H18" s="9">
        <v>0</v>
      </c>
      <c r="I18" s="9">
        <v>0</v>
      </c>
      <c r="J18" s="319">
        <f>O18</f>
        <v>1320000</v>
      </c>
      <c r="K18" s="9">
        <f>O18</f>
        <v>1320000</v>
      </c>
      <c r="L18" s="9">
        <v>0</v>
      </c>
      <c r="M18" s="9">
        <v>0</v>
      </c>
      <c r="N18" s="9">
        <v>0</v>
      </c>
      <c r="O18" s="9">
        <f>1320000</f>
        <v>1320000</v>
      </c>
      <c r="P18" s="5">
        <f t="shared" si="2"/>
        <v>1683028</v>
      </c>
    </row>
    <row r="19" spans="1:16" s="19" customFormat="1" ht="33" customHeight="1">
      <c r="A19" s="6" t="s">
        <v>333</v>
      </c>
      <c r="B19" s="6" t="s">
        <v>334</v>
      </c>
      <c r="C19" s="7" t="s">
        <v>335</v>
      </c>
      <c r="D19" s="8" t="s">
        <v>336</v>
      </c>
      <c r="E19" s="5">
        <f t="shared" si="3"/>
        <v>373300</v>
      </c>
      <c r="F19" s="5">
        <v>373300</v>
      </c>
      <c r="G19" s="5">
        <v>243000</v>
      </c>
      <c r="H19" s="9">
        <v>0</v>
      </c>
      <c r="I19" s="9">
        <v>0</v>
      </c>
      <c r="J19" s="5">
        <f t="shared" ref="J19:J40" si="4">L19+O19</f>
        <v>0</v>
      </c>
      <c r="K19" s="9">
        <f>O19</f>
        <v>0</v>
      </c>
      <c r="L19" s="9">
        <v>0</v>
      </c>
      <c r="M19" s="9">
        <v>0</v>
      </c>
      <c r="N19" s="9">
        <v>0</v>
      </c>
      <c r="O19" s="9">
        <v>0</v>
      </c>
      <c r="P19" s="5">
        <f t="shared" si="2"/>
        <v>373300</v>
      </c>
    </row>
    <row r="20" spans="1:16" s="19" customFormat="1" ht="81.599999999999994" customHeight="1">
      <c r="A20" s="6" t="s">
        <v>337</v>
      </c>
      <c r="B20" s="6" t="s">
        <v>338</v>
      </c>
      <c r="C20" s="7" t="s">
        <v>339</v>
      </c>
      <c r="D20" s="8" t="s">
        <v>340</v>
      </c>
      <c r="E20" s="5">
        <f t="shared" si="3"/>
        <v>70000</v>
      </c>
      <c r="F20" s="5">
        <v>70000</v>
      </c>
      <c r="G20" s="9">
        <v>0</v>
      </c>
      <c r="H20" s="9">
        <v>0</v>
      </c>
      <c r="I20" s="9">
        <v>0</v>
      </c>
      <c r="J20" s="5">
        <f t="shared" si="4"/>
        <v>0</v>
      </c>
      <c r="K20" s="9">
        <f>O20</f>
        <v>0</v>
      </c>
      <c r="L20" s="9">
        <v>0</v>
      </c>
      <c r="M20" s="9">
        <v>0</v>
      </c>
      <c r="N20" s="9">
        <v>0</v>
      </c>
      <c r="O20" s="9">
        <v>0</v>
      </c>
      <c r="P20" s="5">
        <f t="shared" si="2"/>
        <v>70000</v>
      </c>
    </row>
    <row r="21" spans="1:16" s="19" customFormat="1" ht="47.45" customHeight="1">
      <c r="A21" s="6" t="s">
        <v>21</v>
      </c>
      <c r="B21" s="6" t="s">
        <v>23</v>
      </c>
      <c r="C21" s="7" t="s">
        <v>22</v>
      </c>
      <c r="D21" s="8" t="s">
        <v>24</v>
      </c>
      <c r="E21" s="5">
        <f t="shared" si="3"/>
        <v>4957000</v>
      </c>
      <c r="F21" s="5">
        <f>800000+50000+3777000+230000+100000</f>
        <v>4957000</v>
      </c>
      <c r="G21" s="9">
        <v>0</v>
      </c>
      <c r="H21" s="9">
        <v>0</v>
      </c>
      <c r="I21" s="9">
        <v>0</v>
      </c>
      <c r="J21" s="5">
        <f t="shared" si="4"/>
        <v>0</v>
      </c>
      <c r="K21" s="9">
        <f t="shared" ref="K21:K43" si="5">O21</f>
        <v>0</v>
      </c>
      <c r="L21" s="9">
        <v>0</v>
      </c>
      <c r="M21" s="9">
        <v>0</v>
      </c>
      <c r="N21" s="9">
        <v>0</v>
      </c>
      <c r="O21" s="9">
        <v>0</v>
      </c>
      <c r="P21" s="5">
        <f t="shared" si="2"/>
        <v>4957000</v>
      </c>
    </row>
    <row r="22" spans="1:16" s="14" customFormat="1" ht="36.6" customHeight="1">
      <c r="A22" s="6" t="s">
        <v>341</v>
      </c>
      <c r="B22" s="6" t="s">
        <v>342</v>
      </c>
      <c r="C22" s="7" t="s">
        <v>22</v>
      </c>
      <c r="D22" s="4" t="s">
        <v>343</v>
      </c>
      <c r="E22" s="5">
        <f t="shared" si="3"/>
        <v>0</v>
      </c>
      <c r="F22" s="9">
        <v>0</v>
      </c>
      <c r="G22" s="9">
        <v>0</v>
      </c>
      <c r="H22" s="9">
        <v>0</v>
      </c>
      <c r="I22" s="9">
        <v>0</v>
      </c>
      <c r="J22" s="5">
        <f>K22</f>
        <v>1100000</v>
      </c>
      <c r="K22" s="9">
        <f t="shared" si="5"/>
        <v>1100000</v>
      </c>
      <c r="L22" s="9">
        <v>0</v>
      </c>
      <c r="M22" s="9">
        <v>0</v>
      </c>
      <c r="N22" s="9">
        <v>0</v>
      </c>
      <c r="O22" s="5">
        <f>1500000-400000</f>
        <v>1100000</v>
      </c>
      <c r="P22" s="5">
        <f>J22</f>
        <v>1100000</v>
      </c>
    </row>
    <row r="23" spans="1:16" s="19" customFormat="1" ht="35.450000000000003" customHeight="1">
      <c r="A23" s="6" t="s">
        <v>94</v>
      </c>
      <c r="B23" s="6" t="s">
        <v>95</v>
      </c>
      <c r="C23" s="7" t="s">
        <v>96</v>
      </c>
      <c r="D23" s="8" t="s">
        <v>97</v>
      </c>
      <c r="E23" s="5">
        <f t="shared" si="3"/>
        <v>1296000</v>
      </c>
      <c r="F23" s="5">
        <f>820000+320000+156000</f>
        <v>1296000</v>
      </c>
      <c r="G23" s="9">
        <v>0</v>
      </c>
      <c r="H23" s="9">
        <v>0</v>
      </c>
      <c r="I23" s="9">
        <v>0</v>
      </c>
      <c r="J23" s="5">
        <f t="shared" si="4"/>
        <v>0</v>
      </c>
      <c r="K23" s="9">
        <f t="shared" si="5"/>
        <v>0</v>
      </c>
      <c r="L23" s="9">
        <v>0</v>
      </c>
      <c r="M23" s="9">
        <v>0</v>
      </c>
      <c r="N23" s="9">
        <v>0</v>
      </c>
      <c r="O23" s="9">
        <v>0</v>
      </c>
      <c r="P23" s="5">
        <f t="shared" si="2"/>
        <v>1296000</v>
      </c>
    </row>
    <row r="24" spans="1:16" s="19" customFormat="1" ht="64.150000000000006" customHeight="1">
      <c r="A24" s="6" t="s">
        <v>344</v>
      </c>
      <c r="B24" s="6" t="s">
        <v>345</v>
      </c>
      <c r="C24" s="7" t="s">
        <v>346</v>
      </c>
      <c r="D24" s="8" t="s">
        <v>347</v>
      </c>
      <c r="E24" s="5">
        <f t="shared" si="3"/>
        <v>370000</v>
      </c>
      <c r="F24" s="5">
        <f>350000+20000</f>
        <v>370000</v>
      </c>
      <c r="G24" s="9">
        <v>0</v>
      </c>
      <c r="H24" s="9">
        <v>0</v>
      </c>
      <c r="I24" s="9">
        <v>0</v>
      </c>
      <c r="J24" s="5">
        <f t="shared" si="4"/>
        <v>0</v>
      </c>
      <c r="K24" s="9">
        <f t="shared" si="5"/>
        <v>0</v>
      </c>
      <c r="L24" s="9">
        <v>0</v>
      </c>
      <c r="M24" s="9">
        <v>0</v>
      </c>
      <c r="N24" s="9">
        <v>0</v>
      </c>
      <c r="O24" s="9">
        <v>0</v>
      </c>
      <c r="P24" s="5">
        <f t="shared" si="2"/>
        <v>370000</v>
      </c>
    </row>
    <row r="25" spans="1:16" s="19" customFormat="1" ht="52.15" customHeight="1">
      <c r="A25" s="6" t="s">
        <v>348</v>
      </c>
      <c r="B25" s="6">
        <v>5070</v>
      </c>
      <c r="C25" s="7" t="s">
        <v>346</v>
      </c>
      <c r="D25" s="4" t="s">
        <v>349</v>
      </c>
      <c r="E25" s="5">
        <f t="shared" si="3"/>
        <v>0</v>
      </c>
      <c r="F25" s="5"/>
      <c r="G25" s="9">
        <v>0</v>
      </c>
      <c r="H25" s="9">
        <v>0</v>
      </c>
      <c r="I25" s="9">
        <v>0</v>
      </c>
      <c r="J25" s="5">
        <f t="shared" si="4"/>
        <v>1690000</v>
      </c>
      <c r="K25" s="9">
        <f>O25</f>
        <v>1690000</v>
      </c>
      <c r="L25" s="9">
        <v>0</v>
      </c>
      <c r="M25" s="9">
        <v>0</v>
      </c>
      <c r="N25" s="9">
        <v>0</v>
      </c>
      <c r="O25" s="9">
        <f>1000000+690000</f>
        <v>1690000</v>
      </c>
      <c r="P25" s="5">
        <f t="shared" si="2"/>
        <v>1690000</v>
      </c>
    </row>
    <row r="26" spans="1:16" ht="47.45" customHeight="1">
      <c r="A26" s="320" t="s">
        <v>350</v>
      </c>
      <c r="B26" s="6">
        <v>6011</v>
      </c>
      <c r="C26" s="320" t="s">
        <v>351</v>
      </c>
      <c r="D26" s="4" t="s">
        <v>352</v>
      </c>
      <c r="E26" s="5">
        <f t="shared" si="3"/>
        <v>200000</v>
      </c>
      <c r="F26" s="9">
        <v>200000</v>
      </c>
      <c r="G26" s="9">
        <v>0</v>
      </c>
      <c r="H26" s="9">
        <v>0</v>
      </c>
      <c r="I26" s="9">
        <v>0</v>
      </c>
      <c r="J26" s="5">
        <f t="shared" si="4"/>
        <v>0</v>
      </c>
      <c r="K26" s="9">
        <f t="shared" si="5"/>
        <v>0</v>
      </c>
      <c r="L26" s="9">
        <v>0</v>
      </c>
      <c r="M26" s="9">
        <v>0</v>
      </c>
      <c r="N26" s="9">
        <v>0</v>
      </c>
      <c r="O26" s="9">
        <v>0</v>
      </c>
      <c r="P26" s="5">
        <f t="shared" si="2"/>
        <v>200000</v>
      </c>
    </row>
    <row r="27" spans="1:16" ht="47.45" customHeight="1">
      <c r="A27" s="6" t="s">
        <v>353</v>
      </c>
      <c r="B27" s="6" t="s">
        <v>354</v>
      </c>
      <c r="C27" s="7" t="s">
        <v>25</v>
      </c>
      <c r="D27" s="8" t="s">
        <v>355</v>
      </c>
      <c r="E27" s="5">
        <f t="shared" si="3"/>
        <v>255000</v>
      </c>
      <c r="F27" s="5">
        <v>255000</v>
      </c>
      <c r="G27" s="9">
        <v>0</v>
      </c>
      <c r="H27" s="9">
        <v>0</v>
      </c>
      <c r="I27" s="9">
        <v>0</v>
      </c>
      <c r="J27" s="5">
        <f t="shared" si="4"/>
        <v>0</v>
      </c>
      <c r="K27" s="9">
        <f t="shared" si="5"/>
        <v>0</v>
      </c>
      <c r="L27" s="9">
        <v>0</v>
      </c>
      <c r="M27" s="9">
        <v>0</v>
      </c>
      <c r="N27" s="9">
        <v>0</v>
      </c>
      <c r="O27" s="9">
        <v>0</v>
      </c>
      <c r="P27" s="5">
        <f t="shared" si="2"/>
        <v>255000</v>
      </c>
    </row>
    <row r="28" spans="1:16" s="19" customFormat="1" ht="34.15" customHeight="1">
      <c r="A28" s="6" t="s">
        <v>356</v>
      </c>
      <c r="B28" s="6" t="s">
        <v>357</v>
      </c>
      <c r="C28" s="7" t="s">
        <v>25</v>
      </c>
      <c r="D28" s="8" t="s">
        <v>358</v>
      </c>
      <c r="E28" s="5">
        <f t="shared" si="3"/>
        <v>2092800</v>
      </c>
      <c r="F28" s="9">
        <v>0</v>
      </c>
      <c r="G28" s="9">
        <v>0</v>
      </c>
      <c r="H28" s="9">
        <v>0</v>
      </c>
      <c r="I28" s="5">
        <v>2092800</v>
      </c>
      <c r="J28" s="5">
        <f t="shared" si="4"/>
        <v>0</v>
      </c>
      <c r="K28" s="9">
        <f t="shared" si="5"/>
        <v>0</v>
      </c>
      <c r="L28" s="9">
        <v>0</v>
      </c>
      <c r="M28" s="9">
        <v>0</v>
      </c>
      <c r="N28" s="9">
        <v>0</v>
      </c>
      <c r="O28" s="9">
        <v>0</v>
      </c>
      <c r="P28" s="5">
        <f t="shared" si="2"/>
        <v>2092800</v>
      </c>
    </row>
    <row r="29" spans="1:16" ht="77.45" customHeight="1">
      <c r="A29" s="6" t="s">
        <v>359</v>
      </c>
      <c r="B29" s="6" t="s">
        <v>360</v>
      </c>
      <c r="C29" s="7" t="s">
        <v>25</v>
      </c>
      <c r="D29" s="4" t="s">
        <v>361</v>
      </c>
      <c r="E29" s="5">
        <f t="shared" si="3"/>
        <v>1412850</v>
      </c>
      <c r="F29" s="9">
        <v>0</v>
      </c>
      <c r="G29" s="9">
        <v>0</v>
      </c>
      <c r="H29" s="9">
        <v>0</v>
      </c>
      <c r="I29" s="9">
        <f>357850+300000+475000-120000+400000</f>
        <v>1412850</v>
      </c>
      <c r="J29" s="5">
        <f t="shared" si="4"/>
        <v>220000</v>
      </c>
      <c r="K29" s="9">
        <f t="shared" si="5"/>
        <v>220000</v>
      </c>
      <c r="L29" s="9">
        <v>0</v>
      </c>
      <c r="M29" s="9">
        <v>0</v>
      </c>
      <c r="N29" s="9">
        <v>0</v>
      </c>
      <c r="O29" s="5">
        <f>100000+65500-65500+120000</f>
        <v>220000</v>
      </c>
      <c r="P29" s="5">
        <f t="shared" si="2"/>
        <v>1632850</v>
      </c>
    </row>
    <row r="30" spans="1:16" s="19" customFormat="1" ht="29.45" customHeight="1">
      <c r="A30" s="6" t="s">
        <v>26</v>
      </c>
      <c r="B30" s="6" t="s">
        <v>27</v>
      </c>
      <c r="C30" s="7" t="s">
        <v>25</v>
      </c>
      <c r="D30" s="8" t="s">
        <v>28</v>
      </c>
      <c r="E30" s="5">
        <f>F30+I30</f>
        <v>7597621</v>
      </c>
      <c r="F30" s="5">
        <f>7268000-300000-77000+249345+65500-478424+125000</f>
        <v>6852421</v>
      </c>
      <c r="G30" s="9"/>
      <c r="H30" s="5">
        <v>2168000</v>
      </c>
      <c r="I30" s="5">
        <v>745200</v>
      </c>
      <c r="J30" s="5">
        <f t="shared" si="4"/>
        <v>0</v>
      </c>
      <c r="K30" s="9">
        <f t="shared" si="5"/>
        <v>0</v>
      </c>
      <c r="L30" s="9">
        <v>0</v>
      </c>
      <c r="M30" s="9">
        <v>0</v>
      </c>
      <c r="N30" s="9">
        <v>0</v>
      </c>
      <c r="O30" s="9">
        <f>5000000-2000000-3000000</f>
        <v>0</v>
      </c>
      <c r="P30" s="5">
        <f t="shared" si="2"/>
        <v>7597621</v>
      </c>
    </row>
    <row r="31" spans="1:16" s="19" customFormat="1" ht="196.9" customHeight="1">
      <c r="A31" s="6" t="s">
        <v>362</v>
      </c>
      <c r="B31" s="6" t="s">
        <v>363</v>
      </c>
      <c r="C31" s="7" t="s">
        <v>364</v>
      </c>
      <c r="D31" s="4" t="s">
        <v>365</v>
      </c>
      <c r="E31" s="5">
        <f>F31+I31</f>
        <v>1200000</v>
      </c>
      <c r="F31" s="9"/>
      <c r="G31" s="9">
        <v>0</v>
      </c>
      <c r="H31" s="9">
        <v>0</v>
      </c>
      <c r="I31" s="5">
        <f>1200000</f>
        <v>1200000</v>
      </c>
      <c r="J31" s="5">
        <f>L31+O31</f>
        <v>0</v>
      </c>
      <c r="K31" s="9">
        <f>O31</f>
        <v>0</v>
      </c>
      <c r="L31" s="9">
        <v>0</v>
      </c>
      <c r="M31" s="9">
        <v>0</v>
      </c>
      <c r="N31" s="9">
        <v>0</v>
      </c>
      <c r="O31" s="9">
        <v>0</v>
      </c>
      <c r="P31" s="5">
        <f>E31+J31</f>
        <v>1200000</v>
      </c>
    </row>
    <row r="32" spans="1:16" s="19" customFormat="1" ht="34.15" customHeight="1">
      <c r="A32" s="6" t="s">
        <v>98</v>
      </c>
      <c r="B32" s="6" t="s">
        <v>99</v>
      </c>
      <c r="C32" s="7" t="s">
        <v>100</v>
      </c>
      <c r="D32" s="8" t="s">
        <v>101</v>
      </c>
      <c r="E32" s="5">
        <f t="shared" si="3"/>
        <v>793000</v>
      </c>
      <c r="F32" s="5">
        <f>50000+50000+693000</f>
        <v>793000</v>
      </c>
      <c r="G32" s="9">
        <v>0</v>
      </c>
      <c r="H32" s="9">
        <v>0</v>
      </c>
      <c r="I32" s="9"/>
      <c r="J32" s="5">
        <f t="shared" si="4"/>
        <v>0</v>
      </c>
      <c r="K32" s="9">
        <f t="shared" si="5"/>
        <v>0</v>
      </c>
      <c r="L32" s="9">
        <v>0</v>
      </c>
      <c r="M32" s="9">
        <v>0</v>
      </c>
      <c r="N32" s="9">
        <v>0</v>
      </c>
      <c r="O32" s="9">
        <v>0</v>
      </c>
      <c r="P32" s="5">
        <f>E32+J32</f>
        <v>793000</v>
      </c>
    </row>
    <row r="33" spans="1:16" s="321" customFormat="1" ht="37.9" customHeight="1">
      <c r="A33" s="6" t="s">
        <v>366</v>
      </c>
      <c r="B33" s="6">
        <v>7330</v>
      </c>
      <c r="C33" s="7" t="s">
        <v>104</v>
      </c>
      <c r="D33" s="4" t="s">
        <v>367</v>
      </c>
      <c r="E33" s="5">
        <f t="shared" si="3"/>
        <v>0</v>
      </c>
      <c r="F33" s="9"/>
      <c r="G33" s="9">
        <v>0</v>
      </c>
      <c r="H33" s="9">
        <v>0</v>
      </c>
      <c r="I33" s="9">
        <v>0</v>
      </c>
      <c r="J33" s="5">
        <f>L33+O33</f>
        <v>10284862</v>
      </c>
      <c r="K33" s="69">
        <f>O33</f>
        <v>10284862</v>
      </c>
      <c r="L33" s="9">
        <v>0</v>
      </c>
      <c r="M33" s="9">
        <v>0</v>
      </c>
      <c r="N33" s="9">
        <v>0</v>
      </c>
      <c r="O33" s="5">
        <v>10284862</v>
      </c>
      <c r="P33" s="5">
        <f>E33+J33</f>
        <v>10284862</v>
      </c>
    </row>
    <row r="34" spans="1:16" ht="49.9" customHeight="1">
      <c r="A34" s="6" t="s">
        <v>102</v>
      </c>
      <c r="B34" s="6" t="s">
        <v>103</v>
      </c>
      <c r="C34" s="7" t="s">
        <v>104</v>
      </c>
      <c r="D34" s="8" t="s">
        <v>105</v>
      </c>
      <c r="E34" s="5">
        <f>F34+I34</f>
        <v>0</v>
      </c>
      <c r="F34" s="9"/>
      <c r="G34" s="9">
        <v>0</v>
      </c>
      <c r="H34" s="9">
        <v>0</v>
      </c>
      <c r="I34" s="9">
        <v>0</v>
      </c>
      <c r="J34" s="5">
        <f t="shared" si="4"/>
        <v>1408000</v>
      </c>
      <c r="K34" s="5">
        <f>O34</f>
        <v>1408000</v>
      </c>
      <c r="L34" s="9">
        <v>0</v>
      </c>
      <c r="M34" s="9">
        <v>0</v>
      </c>
      <c r="N34" s="9">
        <v>0</v>
      </c>
      <c r="O34" s="5">
        <f>20000+600000+619000+169000</f>
        <v>1408000</v>
      </c>
      <c r="P34" s="5">
        <f t="shared" si="2"/>
        <v>1408000</v>
      </c>
    </row>
    <row r="35" spans="1:16" s="16" customFormat="1" ht="56.45" customHeight="1">
      <c r="A35" s="6" t="s">
        <v>251</v>
      </c>
      <c r="B35" s="6">
        <v>7367</v>
      </c>
      <c r="C35" s="7" t="s">
        <v>106</v>
      </c>
      <c r="D35" s="4" t="s">
        <v>250</v>
      </c>
      <c r="E35" s="5">
        <f t="shared" ref="E35" si="6">F35+I35</f>
        <v>0</v>
      </c>
      <c r="F35" s="5"/>
      <c r="G35" s="5"/>
      <c r="H35" s="9">
        <v>0</v>
      </c>
      <c r="I35" s="9">
        <v>0</v>
      </c>
      <c r="J35" s="5">
        <f>L35+O35</f>
        <v>33250000</v>
      </c>
      <c r="K35" s="9">
        <v>0</v>
      </c>
      <c r="L35" s="9">
        <v>0</v>
      </c>
      <c r="M35" s="9">
        <v>0</v>
      </c>
      <c r="N35" s="9">
        <v>0</v>
      </c>
      <c r="O35" s="9">
        <v>33250000</v>
      </c>
      <c r="P35" s="5">
        <f t="shared" si="2"/>
        <v>33250000</v>
      </c>
    </row>
    <row r="36" spans="1:16" s="19" customFormat="1" ht="78.599999999999994" customHeight="1">
      <c r="A36" s="6" t="s">
        <v>368</v>
      </c>
      <c r="B36" s="6" t="s">
        <v>369</v>
      </c>
      <c r="C36" s="7" t="s">
        <v>370</v>
      </c>
      <c r="D36" s="8" t="s">
        <v>371</v>
      </c>
      <c r="E36" s="9">
        <f>F36+I36</f>
        <v>0</v>
      </c>
      <c r="F36" s="9">
        <f>2500000-1700000-800000</f>
        <v>0</v>
      </c>
      <c r="G36" s="9">
        <v>0</v>
      </c>
      <c r="H36" s="9">
        <v>0</v>
      </c>
      <c r="I36" s="9">
        <v>0</v>
      </c>
      <c r="J36" s="5">
        <f t="shared" si="4"/>
        <v>11817203</v>
      </c>
      <c r="K36" s="9">
        <f t="shared" si="5"/>
        <v>11817203</v>
      </c>
      <c r="L36" s="9">
        <v>0</v>
      </c>
      <c r="M36" s="9">
        <v>0</v>
      </c>
      <c r="N36" s="9">
        <v>0</v>
      </c>
      <c r="O36" s="5">
        <f>8022105-1500000-154000-50000+2850000+3000000+1600000-1950902</f>
        <v>11817203</v>
      </c>
      <c r="P36" s="5">
        <f t="shared" si="2"/>
        <v>11817203</v>
      </c>
    </row>
    <row r="37" spans="1:16" s="14" customFormat="1" ht="36" customHeight="1">
      <c r="A37" s="6" t="s">
        <v>308</v>
      </c>
      <c r="B37" s="6" t="s">
        <v>309</v>
      </c>
      <c r="C37" s="7" t="s">
        <v>311</v>
      </c>
      <c r="D37" s="8" t="s">
        <v>310</v>
      </c>
      <c r="E37" s="5">
        <f t="shared" ref="E37" si="7">F37+I37</f>
        <v>12081</v>
      </c>
      <c r="F37" s="9">
        <v>12081</v>
      </c>
      <c r="G37" s="9">
        <v>0</v>
      </c>
      <c r="H37" s="9">
        <v>0</v>
      </c>
      <c r="I37" s="9">
        <v>0</v>
      </c>
      <c r="J37" s="5">
        <f>K37</f>
        <v>0</v>
      </c>
      <c r="K37" s="9">
        <f t="shared" si="5"/>
        <v>0</v>
      </c>
      <c r="L37" s="9">
        <v>0</v>
      </c>
      <c r="M37" s="9">
        <v>0</v>
      </c>
      <c r="N37" s="9">
        <v>0</v>
      </c>
      <c r="O37" s="132">
        <v>0</v>
      </c>
      <c r="P37" s="5">
        <f t="shared" si="2"/>
        <v>12081</v>
      </c>
    </row>
    <row r="38" spans="1:16" s="19" customFormat="1" ht="48.6" customHeight="1">
      <c r="A38" s="6" t="s">
        <v>372</v>
      </c>
      <c r="B38" s="6" t="s">
        <v>373</v>
      </c>
      <c r="C38" s="7" t="s">
        <v>106</v>
      </c>
      <c r="D38" s="8" t="s">
        <v>374</v>
      </c>
      <c r="E38" s="9">
        <f>F38+I38</f>
        <v>0</v>
      </c>
      <c r="F38" s="9">
        <v>0</v>
      </c>
      <c r="G38" s="9">
        <v>0</v>
      </c>
      <c r="H38" s="9">
        <v>0</v>
      </c>
      <c r="I38" s="9">
        <v>0</v>
      </c>
      <c r="J38" s="5">
        <f t="shared" si="4"/>
        <v>20000</v>
      </c>
      <c r="K38" s="9">
        <f t="shared" si="5"/>
        <v>20000</v>
      </c>
      <c r="L38" s="9">
        <v>0</v>
      </c>
      <c r="M38" s="9">
        <v>0</v>
      </c>
      <c r="N38" s="9">
        <v>0</v>
      </c>
      <c r="O38" s="5">
        <v>20000</v>
      </c>
      <c r="P38" s="5">
        <f t="shared" si="2"/>
        <v>20000</v>
      </c>
    </row>
    <row r="39" spans="1:16" ht="49.9" customHeight="1">
      <c r="A39" s="6" t="s">
        <v>375</v>
      </c>
      <c r="B39" s="6" t="s">
        <v>376</v>
      </c>
      <c r="C39" s="7" t="s">
        <v>106</v>
      </c>
      <c r="D39" s="8" t="s">
        <v>377</v>
      </c>
      <c r="E39" s="5">
        <f>F39+I39</f>
        <v>20000</v>
      </c>
      <c r="F39" s="5">
        <v>20000</v>
      </c>
      <c r="G39" s="9">
        <v>0</v>
      </c>
      <c r="H39" s="9">
        <v>0</v>
      </c>
      <c r="I39" s="9">
        <v>0</v>
      </c>
      <c r="J39" s="5">
        <f t="shared" si="4"/>
        <v>0</v>
      </c>
      <c r="K39" s="9">
        <f t="shared" si="5"/>
        <v>0</v>
      </c>
      <c r="L39" s="9">
        <v>0</v>
      </c>
      <c r="M39" s="9">
        <v>0</v>
      </c>
      <c r="N39" s="9">
        <v>0</v>
      </c>
      <c r="O39" s="9">
        <v>0</v>
      </c>
      <c r="P39" s="5">
        <f t="shared" si="2"/>
        <v>20000</v>
      </c>
    </row>
    <row r="40" spans="1:16" ht="63.6" customHeight="1">
      <c r="A40" s="6" t="s">
        <v>378</v>
      </c>
      <c r="B40" s="6" t="s">
        <v>379</v>
      </c>
      <c r="C40" s="7" t="s">
        <v>380</v>
      </c>
      <c r="D40" s="8" t="s">
        <v>381</v>
      </c>
      <c r="E40" s="5">
        <f>F40+I40</f>
        <v>585700</v>
      </c>
      <c r="F40" s="5">
        <f>612000-36800+10500</f>
        <v>585700</v>
      </c>
      <c r="G40" s="9">
        <v>0</v>
      </c>
      <c r="H40" s="9">
        <v>0</v>
      </c>
      <c r="I40" s="9">
        <v>0</v>
      </c>
      <c r="J40" s="5">
        <f t="shared" si="4"/>
        <v>0</v>
      </c>
      <c r="K40" s="9">
        <f t="shared" si="5"/>
        <v>0</v>
      </c>
      <c r="L40" s="9">
        <v>0</v>
      </c>
      <c r="M40" s="9">
        <v>0</v>
      </c>
      <c r="N40" s="9">
        <v>0</v>
      </c>
      <c r="O40" s="5"/>
      <c r="P40" s="5">
        <f t="shared" si="2"/>
        <v>585700</v>
      </c>
    </row>
    <row r="41" spans="1:16" s="19" customFormat="1" ht="33.6" customHeight="1">
      <c r="A41" s="6" t="s">
        <v>382</v>
      </c>
      <c r="B41" s="6" t="s">
        <v>383</v>
      </c>
      <c r="C41" s="7" t="s">
        <v>29</v>
      </c>
      <c r="D41" s="8" t="s">
        <v>384</v>
      </c>
      <c r="E41" s="5">
        <f t="shared" si="3"/>
        <v>200000</v>
      </c>
      <c r="F41" s="5">
        <v>200000</v>
      </c>
      <c r="G41" s="9">
        <v>0</v>
      </c>
      <c r="H41" s="9">
        <v>0</v>
      </c>
      <c r="I41" s="9">
        <v>0</v>
      </c>
      <c r="J41" s="5">
        <f>L41+O41</f>
        <v>0</v>
      </c>
      <c r="K41" s="9">
        <f t="shared" si="5"/>
        <v>0</v>
      </c>
      <c r="L41" s="9">
        <v>0</v>
      </c>
      <c r="M41" s="9">
        <v>0</v>
      </c>
      <c r="N41" s="9">
        <v>0</v>
      </c>
      <c r="O41" s="9">
        <v>0</v>
      </c>
      <c r="P41" s="5">
        <f t="shared" si="2"/>
        <v>200000</v>
      </c>
    </row>
    <row r="42" spans="1:16" s="3" customFormat="1" ht="33.6" customHeight="1">
      <c r="A42" s="6" t="s">
        <v>59</v>
      </c>
      <c r="B42" s="6" t="s">
        <v>60</v>
      </c>
      <c r="C42" s="7" t="s">
        <v>29</v>
      </c>
      <c r="D42" s="8" t="s">
        <v>61</v>
      </c>
      <c r="E42" s="5">
        <f t="shared" si="3"/>
        <v>1333649</v>
      </c>
      <c r="F42" s="9">
        <f>500000+395215+117654+22450+36908+261422</f>
        <v>1333649</v>
      </c>
      <c r="G42" s="9">
        <v>0</v>
      </c>
      <c r="H42" s="9">
        <f>100000+260000</f>
        <v>360000</v>
      </c>
      <c r="I42" s="9">
        <v>0</v>
      </c>
      <c r="J42" s="5">
        <f>L42+O42</f>
        <v>143092</v>
      </c>
      <c r="K42" s="9">
        <f t="shared" si="5"/>
        <v>143092</v>
      </c>
      <c r="L42" s="9">
        <v>0</v>
      </c>
      <c r="M42" s="9">
        <v>0</v>
      </c>
      <c r="N42" s="9">
        <v>0</v>
      </c>
      <c r="O42" s="9">
        <f>100000+80000-36908</f>
        <v>143092</v>
      </c>
      <c r="P42" s="5">
        <f t="shared" si="2"/>
        <v>1476741</v>
      </c>
    </row>
    <row r="43" spans="1:16" s="17" customFormat="1" ht="50.45" customHeight="1">
      <c r="A43" s="6" t="s">
        <v>385</v>
      </c>
      <c r="B43" s="6" t="s">
        <v>386</v>
      </c>
      <c r="C43" s="7" t="s">
        <v>387</v>
      </c>
      <c r="D43" s="8" t="s">
        <v>388</v>
      </c>
      <c r="E43" s="9">
        <f>F43+I43</f>
        <v>0</v>
      </c>
      <c r="F43" s="9">
        <v>0</v>
      </c>
      <c r="G43" s="9">
        <v>0</v>
      </c>
      <c r="H43" s="9">
        <v>0</v>
      </c>
      <c r="I43" s="9">
        <v>0</v>
      </c>
      <c r="J43" s="5">
        <f>L43+O43</f>
        <v>62650</v>
      </c>
      <c r="K43" s="9">
        <f t="shared" si="5"/>
        <v>0</v>
      </c>
      <c r="L43" s="5">
        <v>62650</v>
      </c>
      <c r="M43" s="9">
        <v>0</v>
      </c>
      <c r="N43" s="9">
        <v>0</v>
      </c>
      <c r="O43" s="9">
        <v>0</v>
      </c>
      <c r="P43" s="5">
        <f t="shared" si="2"/>
        <v>62650</v>
      </c>
    </row>
    <row r="44" spans="1:16" s="14" customFormat="1" ht="65.45" customHeight="1">
      <c r="A44" s="6" t="s">
        <v>85</v>
      </c>
      <c r="B44" s="6" t="s">
        <v>86</v>
      </c>
      <c r="C44" s="7" t="s">
        <v>20</v>
      </c>
      <c r="D44" s="8" t="s">
        <v>87</v>
      </c>
      <c r="E44" s="5">
        <f t="shared" ref="E44" si="8">F44+I44</f>
        <v>1927619.01</v>
      </c>
      <c r="F44" s="9">
        <f>50000+300000+674591.01+300000+203028+400000</f>
        <v>1927619.01</v>
      </c>
      <c r="G44" s="9">
        <v>0</v>
      </c>
      <c r="H44" s="9"/>
      <c r="I44" s="9">
        <v>0</v>
      </c>
      <c r="J44" s="5">
        <f t="shared" ref="J44" si="9">L44+O44</f>
        <v>8396876</v>
      </c>
      <c r="K44" s="5">
        <f>O44</f>
        <v>8396876</v>
      </c>
      <c r="L44" s="9">
        <v>0</v>
      </c>
      <c r="M44" s="9">
        <v>0</v>
      </c>
      <c r="N44" s="9">
        <v>0</v>
      </c>
      <c r="O44" s="9">
        <f>500000+500000+2000000+100000+1000000+1100000+3196876</f>
        <v>8396876</v>
      </c>
      <c r="P44" s="5">
        <f t="shared" si="2"/>
        <v>10324495.01</v>
      </c>
    </row>
    <row r="45" spans="1:16" s="19" customFormat="1" ht="46.9" customHeight="1">
      <c r="A45" s="31" t="s">
        <v>30</v>
      </c>
      <c r="B45" s="31"/>
      <c r="C45" s="24"/>
      <c r="D45" s="72" t="s">
        <v>31</v>
      </c>
      <c r="E45" s="23">
        <f>E46</f>
        <v>131945027</v>
      </c>
      <c r="F45" s="23">
        <f t="shared" ref="F45:O45" si="10">F46</f>
        <v>131945027</v>
      </c>
      <c r="G45" s="23">
        <f t="shared" si="10"/>
        <v>87804943</v>
      </c>
      <c r="H45" s="23">
        <f t="shared" si="10"/>
        <v>12590900</v>
      </c>
      <c r="I45" s="23">
        <f t="shared" si="10"/>
        <v>0</v>
      </c>
      <c r="J45" s="23">
        <f t="shared" si="10"/>
        <v>84736963</v>
      </c>
      <c r="K45" s="23">
        <f t="shared" si="10"/>
        <v>79796113</v>
      </c>
      <c r="L45" s="23">
        <f t="shared" si="10"/>
        <v>3887350</v>
      </c>
      <c r="M45" s="23">
        <f t="shared" si="10"/>
        <v>0</v>
      </c>
      <c r="N45" s="23">
        <f t="shared" si="10"/>
        <v>519950</v>
      </c>
      <c r="O45" s="23">
        <f t="shared" si="10"/>
        <v>80849613</v>
      </c>
      <c r="P45" s="23">
        <f>P46</f>
        <v>216681990</v>
      </c>
    </row>
    <row r="46" spans="1:16" s="19" customFormat="1" ht="47.45" customHeight="1">
      <c r="A46" s="71" t="s">
        <v>32</v>
      </c>
      <c r="B46" s="31"/>
      <c r="C46" s="24"/>
      <c r="D46" s="72" t="s">
        <v>31</v>
      </c>
      <c r="E46" s="23">
        <f>SUM(E47:E49,E51:E71)</f>
        <v>131945027</v>
      </c>
      <c r="F46" s="23">
        <f t="shared" ref="F46:P46" si="11">SUM(F47:F49,F51:F71)</f>
        <v>131945027</v>
      </c>
      <c r="G46" s="23">
        <f t="shared" si="11"/>
        <v>87804943</v>
      </c>
      <c r="H46" s="23">
        <f t="shared" si="11"/>
        <v>12590900</v>
      </c>
      <c r="I46" s="23">
        <f t="shared" si="11"/>
        <v>0</v>
      </c>
      <c r="J46" s="23">
        <f t="shared" si="11"/>
        <v>84736963</v>
      </c>
      <c r="K46" s="23">
        <f t="shared" si="11"/>
        <v>79796113</v>
      </c>
      <c r="L46" s="23">
        <f t="shared" si="11"/>
        <v>3887350</v>
      </c>
      <c r="M46" s="23">
        <f t="shared" si="11"/>
        <v>0</v>
      </c>
      <c r="N46" s="23">
        <f t="shared" si="11"/>
        <v>519950</v>
      </c>
      <c r="O46" s="23">
        <f t="shared" si="11"/>
        <v>80849613</v>
      </c>
      <c r="P46" s="23">
        <f t="shared" si="11"/>
        <v>216681990</v>
      </c>
    </row>
    <row r="47" spans="1:16" s="19" customFormat="1" ht="63" customHeight="1">
      <c r="A47" s="6" t="s">
        <v>389</v>
      </c>
      <c r="B47" s="6" t="s">
        <v>33</v>
      </c>
      <c r="C47" s="7" t="s">
        <v>17</v>
      </c>
      <c r="D47" s="8" t="s">
        <v>34</v>
      </c>
      <c r="E47" s="5">
        <f>F47+I47</f>
        <v>8252300</v>
      </c>
      <c r="F47" s="5">
        <f>7618300+634000</f>
        <v>8252300</v>
      </c>
      <c r="G47" s="5">
        <f>6018300+519700</f>
        <v>6538000</v>
      </c>
      <c r="H47" s="5">
        <v>108000</v>
      </c>
      <c r="I47" s="9">
        <v>0</v>
      </c>
      <c r="J47" s="5">
        <f>L47+O47</f>
        <v>0</v>
      </c>
      <c r="K47" s="9">
        <v>0</v>
      </c>
      <c r="L47" s="9">
        <v>0</v>
      </c>
      <c r="M47" s="9">
        <v>0</v>
      </c>
      <c r="N47" s="9">
        <v>0</v>
      </c>
      <c r="O47" s="9">
        <v>0</v>
      </c>
      <c r="P47" s="5">
        <f t="shared" ref="P47:P68" si="12">E47+J47</f>
        <v>8252300</v>
      </c>
    </row>
    <row r="48" spans="1:16" s="19" customFormat="1" ht="28.9" customHeight="1">
      <c r="A48" s="6" t="s">
        <v>390</v>
      </c>
      <c r="B48" s="6" t="s">
        <v>391</v>
      </c>
      <c r="C48" s="7" t="s">
        <v>392</v>
      </c>
      <c r="D48" s="8" t="s">
        <v>393</v>
      </c>
      <c r="E48" s="5">
        <f t="shared" ref="E48:E68" si="13">F48+I48</f>
        <v>25145300</v>
      </c>
      <c r="F48" s="5">
        <f>18508700+6660600+36000-60000</f>
        <v>25145300</v>
      </c>
      <c r="G48" s="5">
        <f>11312400+4639800</f>
        <v>15952200</v>
      </c>
      <c r="H48" s="5">
        <f>1902100+1000000</f>
        <v>2902100</v>
      </c>
      <c r="I48" s="9">
        <v>0</v>
      </c>
      <c r="J48" s="5">
        <f t="shared" ref="J48:J68" si="14">L48+O48</f>
        <v>1430773</v>
      </c>
      <c r="K48" s="9">
        <f t="shared" ref="K48:K70" si="15">O48</f>
        <v>332273</v>
      </c>
      <c r="L48" s="5">
        <v>1098500</v>
      </c>
      <c r="M48" s="9">
        <v>0</v>
      </c>
      <c r="N48" s="9">
        <v>0</v>
      </c>
      <c r="O48" s="9">
        <v>332273</v>
      </c>
      <c r="P48" s="5">
        <f t="shared" si="12"/>
        <v>26576073</v>
      </c>
    </row>
    <row r="49" spans="1:16" s="19" customFormat="1" ht="63.6" customHeight="1">
      <c r="A49" s="6" t="s">
        <v>35</v>
      </c>
      <c r="B49" s="6" t="s">
        <v>37</v>
      </c>
      <c r="C49" s="7" t="s">
        <v>36</v>
      </c>
      <c r="D49" s="8" t="s">
        <v>38</v>
      </c>
      <c r="E49" s="5">
        <f t="shared" si="13"/>
        <v>34896927</v>
      </c>
      <c r="F49" s="5">
        <f>29431700-253600+7292600-301500-2000000-50000-150000-272273+400000+800000</f>
        <v>34896927</v>
      </c>
      <c r="G49" s="5">
        <f>14202000+4589000</f>
        <v>18791000</v>
      </c>
      <c r="H49" s="5">
        <f>6504600+1800000-150000</f>
        <v>8154600</v>
      </c>
      <c r="I49" s="9">
        <v>0</v>
      </c>
      <c r="J49" s="5">
        <f t="shared" si="14"/>
        <v>65476738</v>
      </c>
      <c r="K49" s="9">
        <f t="shared" si="15"/>
        <v>64975138</v>
      </c>
      <c r="L49" s="5">
        <v>501600</v>
      </c>
      <c r="M49" s="9">
        <v>0</v>
      </c>
      <c r="N49" s="9">
        <v>0</v>
      </c>
      <c r="O49" s="9">
        <f>2000000+2000000-615000+3000000+3000000+5075000+49715138+800000</f>
        <v>64975138</v>
      </c>
      <c r="P49" s="5">
        <f>E49+J49</f>
        <v>100373665</v>
      </c>
    </row>
    <row r="50" spans="1:16" s="321" customFormat="1" ht="26.25" customHeight="1">
      <c r="A50" s="322"/>
      <c r="B50" s="322"/>
      <c r="C50" s="323"/>
      <c r="D50" s="324" t="s">
        <v>394</v>
      </c>
      <c r="E50" s="325"/>
      <c r="F50" s="325"/>
      <c r="G50" s="325"/>
      <c r="H50" s="325"/>
      <c r="I50" s="326"/>
      <c r="J50" s="325">
        <v>49715138</v>
      </c>
      <c r="K50" s="325">
        <v>49715138</v>
      </c>
      <c r="L50" s="325"/>
      <c r="M50" s="325"/>
      <c r="N50" s="325"/>
      <c r="O50" s="325">
        <v>49715138</v>
      </c>
      <c r="P50" s="325">
        <v>49715138</v>
      </c>
    </row>
    <row r="51" spans="1:16" s="19" customFormat="1" ht="60.6" customHeight="1">
      <c r="A51" s="6" t="s">
        <v>395</v>
      </c>
      <c r="B51" s="6" t="s">
        <v>396</v>
      </c>
      <c r="C51" s="7" t="s">
        <v>36</v>
      </c>
      <c r="D51" s="8" t="s">
        <v>397</v>
      </c>
      <c r="E51" s="5">
        <f t="shared" si="13"/>
        <v>35637800</v>
      </c>
      <c r="F51" s="5">
        <f>23776400+11861400</f>
        <v>35637800</v>
      </c>
      <c r="G51" s="5">
        <f>19488900+9722460</f>
        <v>29211360</v>
      </c>
      <c r="H51" s="9"/>
      <c r="I51" s="9">
        <v>0</v>
      </c>
      <c r="J51" s="5">
        <f>L51+O51</f>
        <v>0</v>
      </c>
      <c r="K51" s="9">
        <f t="shared" si="15"/>
        <v>0</v>
      </c>
      <c r="L51" s="9">
        <v>0</v>
      </c>
      <c r="M51" s="9">
        <v>0</v>
      </c>
      <c r="N51" s="9">
        <v>0</v>
      </c>
      <c r="O51" s="9">
        <v>0</v>
      </c>
      <c r="P51" s="5">
        <f t="shared" si="12"/>
        <v>35637800</v>
      </c>
    </row>
    <row r="52" spans="1:16" s="19" customFormat="1" ht="33.6" customHeight="1">
      <c r="A52" s="6" t="s">
        <v>398</v>
      </c>
      <c r="B52" s="6" t="s">
        <v>399</v>
      </c>
      <c r="C52" s="7" t="s">
        <v>400</v>
      </c>
      <c r="D52" s="8" t="s">
        <v>401</v>
      </c>
      <c r="E52" s="5">
        <f t="shared" si="13"/>
        <v>9098700</v>
      </c>
      <c r="F52" s="5">
        <f>6953800+1964900+30000+150000</f>
        <v>9098700</v>
      </c>
      <c r="G52" s="5">
        <f>5645300+1610600</f>
        <v>7255900</v>
      </c>
      <c r="H52" s="9">
        <v>150000</v>
      </c>
      <c r="I52" s="9">
        <v>0</v>
      </c>
      <c r="J52" s="5">
        <f t="shared" si="14"/>
        <v>614950</v>
      </c>
      <c r="K52" s="9">
        <f t="shared" si="15"/>
        <v>0</v>
      </c>
      <c r="L52" s="5">
        <v>614950</v>
      </c>
      <c r="M52" s="9">
        <v>0</v>
      </c>
      <c r="N52" s="5">
        <v>519950</v>
      </c>
      <c r="O52" s="9">
        <v>0</v>
      </c>
      <c r="P52" s="5">
        <f t="shared" si="12"/>
        <v>9713650</v>
      </c>
    </row>
    <row r="53" spans="1:16" s="19" customFormat="1" ht="31.15" customHeight="1">
      <c r="A53" s="6" t="s">
        <v>402</v>
      </c>
      <c r="B53" s="6" t="s">
        <v>403</v>
      </c>
      <c r="C53" s="7" t="s">
        <v>404</v>
      </c>
      <c r="D53" s="8" t="s">
        <v>405</v>
      </c>
      <c r="E53" s="5">
        <f t="shared" si="13"/>
        <v>1454000</v>
      </c>
      <c r="F53" s="5">
        <f>824000+500000+130000</f>
        <v>1454000</v>
      </c>
      <c r="G53" s="9"/>
      <c r="H53" s="9"/>
      <c r="I53" s="9">
        <v>0</v>
      </c>
      <c r="J53" s="5">
        <f t="shared" si="14"/>
        <v>0</v>
      </c>
      <c r="K53" s="9">
        <f t="shared" si="15"/>
        <v>0</v>
      </c>
      <c r="L53" s="9">
        <v>0</v>
      </c>
      <c r="M53" s="9">
        <v>0</v>
      </c>
      <c r="N53" s="9">
        <v>0</v>
      </c>
      <c r="O53" s="9">
        <v>0</v>
      </c>
      <c r="P53" s="5">
        <f t="shared" si="12"/>
        <v>1454000</v>
      </c>
    </row>
    <row r="54" spans="1:16" s="19" customFormat="1" ht="61.15" customHeight="1">
      <c r="A54" s="6" t="s">
        <v>406</v>
      </c>
      <c r="B54" s="6" t="s">
        <v>407</v>
      </c>
      <c r="C54" s="7" t="s">
        <v>404</v>
      </c>
      <c r="D54" s="8" t="s">
        <v>408</v>
      </c>
      <c r="E54" s="5">
        <f t="shared" si="13"/>
        <v>40000</v>
      </c>
      <c r="F54" s="5">
        <v>40000</v>
      </c>
      <c r="G54" s="9"/>
      <c r="H54" s="9"/>
      <c r="I54" s="9">
        <v>0</v>
      </c>
      <c r="J54" s="5">
        <f t="shared" si="14"/>
        <v>0</v>
      </c>
      <c r="K54" s="9">
        <f t="shared" si="15"/>
        <v>0</v>
      </c>
      <c r="L54" s="9">
        <v>0</v>
      </c>
      <c r="M54" s="9">
        <v>0</v>
      </c>
      <c r="N54" s="9">
        <v>0</v>
      </c>
      <c r="O54" s="9">
        <v>0</v>
      </c>
      <c r="P54" s="5">
        <f t="shared" si="12"/>
        <v>40000</v>
      </c>
    </row>
    <row r="55" spans="1:16" s="16" customFormat="1" ht="48" customHeight="1">
      <c r="A55" s="6" t="s">
        <v>409</v>
      </c>
      <c r="B55" s="6" t="s">
        <v>410</v>
      </c>
      <c r="C55" s="7" t="s">
        <v>404</v>
      </c>
      <c r="D55" s="8" t="s">
        <v>411</v>
      </c>
      <c r="E55" s="5">
        <f t="shared" si="13"/>
        <v>1983400</v>
      </c>
      <c r="F55" s="5">
        <f>1305900+677500</f>
        <v>1983400</v>
      </c>
      <c r="G55" s="5">
        <f>1070400+555328</f>
        <v>1625728</v>
      </c>
      <c r="H55" s="9"/>
      <c r="I55" s="9">
        <v>0</v>
      </c>
      <c r="J55" s="5">
        <f t="shared" si="14"/>
        <v>0</v>
      </c>
      <c r="K55" s="9">
        <f t="shared" si="15"/>
        <v>0</v>
      </c>
      <c r="L55" s="9">
        <v>0</v>
      </c>
      <c r="M55" s="9">
        <v>0</v>
      </c>
      <c r="N55" s="9">
        <v>0</v>
      </c>
      <c r="O55" s="9">
        <v>0</v>
      </c>
      <c r="P55" s="5">
        <f t="shared" si="12"/>
        <v>1983400</v>
      </c>
    </row>
    <row r="56" spans="1:16" s="16" customFormat="1" ht="150.6" customHeight="1">
      <c r="A56" s="6" t="s">
        <v>412</v>
      </c>
      <c r="B56" s="6">
        <v>1183</v>
      </c>
      <c r="C56" s="7" t="s">
        <v>404</v>
      </c>
      <c r="D56" s="4" t="s">
        <v>413</v>
      </c>
      <c r="E56" s="5">
        <f t="shared" si="13"/>
        <v>0</v>
      </c>
      <c r="F56" s="5"/>
      <c r="G56" s="9">
        <v>0</v>
      </c>
      <c r="H56" s="9">
        <v>0</v>
      </c>
      <c r="I56" s="9">
        <v>0</v>
      </c>
      <c r="J56" s="5">
        <f t="shared" si="14"/>
        <v>253600</v>
      </c>
      <c r="K56" s="9">
        <f>O56</f>
        <v>253600</v>
      </c>
      <c r="L56" s="9">
        <v>0</v>
      </c>
      <c r="M56" s="9">
        <v>0</v>
      </c>
      <c r="N56" s="9">
        <v>0</v>
      </c>
      <c r="O56" s="9">
        <v>253600</v>
      </c>
      <c r="P56" s="5">
        <f t="shared" si="12"/>
        <v>253600</v>
      </c>
    </row>
    <row r="57" spans="1:16" s="16" customFormat="1" ht="147.6" customHeight="1">
      <c r="A57" s="6" t="s">
        <v>414</v>
      </c>
      <c r="B57" s="6">
        <v>1184</v>
      </c>
      <c r="C57" s="7" t="s">
        <v>404</v>
      </c>
      <c r="D57" s="4" t="s">
        <v>415</v>
      </c>
      <c r="E57" s="5">
        <f t="shared" si="13"/>
        <v>0</v>
      </c>
      <c r="F57" s="9">
        <v>0</v>
      </c>
      <c r="G57" s="9">
        <v>0</v>
      </c>
      <c r="H57" s="9">
        <v>0</v>
      </c>
      <c r="I57" s="9">
        <v>0</v>
      </c>
      <c r="J57" s="5">
        <f t="shared" si="14"/>
        <v>591700</v>
      </c>
      <c r="K57" s="9">
        <f>O57</f>
        <v>591700</v>
      </c>
      <c r="L57" s="9">
        <v>0</v>
      </c>
      <c r="M57" s="9">
        <v>0</v>
      </c>
      <c r="N57" s="9">
        <v>0</v>
      </c>
      <c r="O57" s="9">
        <v>591700</v>
      </c>
      <c r="P57" s="5">
        <f t="shared" si="12"/>
        <v>591700</v>
      </c>
    </row>
    <row r="58" spans="1:16" s="19" customFormat="1" ht="147" customHeight="1">
      <c r="A58" s="6" t="s">
        <v>416</v>
      </c>
      <c r="B58" s="6" t="s">
        <v>417</v>
      </c>
      <c r="C58" s="7" t="s">
        <v>404</v>
      </c>
      <c r="D58" s="4" t="s">
        <v>418</v>
      </c>
      <c r="E58" s="5">
        <f t="shared" si="13"/>
        <v>82800</v>
      </c>
      <c r="F58" s="5">
        <v>82800</v>
      </c>
      <c r="G58" s="5">
        <v>67870</v>
      </c>
      <c r="H58" s="9">
        <v>0</v>
      </c>
      <c r="I58" s="9">
        <v>0</v>
      </c>
      <c r="J58" s="5">
        <f t="shared" si="14"/>
        <v>0</v>
      </c>
      <c r="K58" s="9">
        <f t="shared" si="15"/>
        <v>0</v>
      </c>
      <c r="L58" s="9">
        <v>0</v>
      </c>
      <c r="M58" s="9">
        <v>0</v>
      </c>
      <c r="N58" s="9">
        <v>0</v>
      </c>
      <c r="O58" s="9">
        <v>0</v>
      </c>
      <c r="P58" s="5">
        <f t="shared" si="12"/>
        <v>82800</v>
      </c>
    </row>
    <row r="59" spans="1:16" s="19" customFormat="1" ht="154.15" customHeight="1">
      <c r="A59" s="6" t="s">
        <v>419</v>
      </c>
      <c r="B59" s="6">
        <v>1291</v>
      </c>
      <c r="C59" s="7" t="s">
        <v>404</v>
      </c>
      <c r="D59" s="4" t="s">
        <v>420</v>
      </c>
      <c r="E59" s="5">
        <f t="shared" si="13"/>
        <v>200000</v>
      </c>
      <c r="F59" s="9">
        <v>200000</v>
      </c>
      <c r="G59" s="9">
        <v>0</v>
      </c>
      <c r="H59" s="9">
        <v>0</v>
      </c>
      <c r="I59" s="9">
        <v>0</v>
      </c>
      <c r="J59" s="5">
        <f>L59+O59</f>
        <v>251500</v>
      </c>
      <c r="K59" s="9">
        <f>O59</f>
        <v>251500</v>
      </c>
      <c r="L59" s="9">
        <v>0</v>
      </c>
      <c r="M59" s="9">
        <v>0</v>
      </c>
      <c r="N59" s="9">
        <v>0</v>
      </c>
      <c r="O59" s="9">
        <f>101500+150000</f>
        <v>251500</v>
      </c>
      <c r="P59" s="5">
        <f>E59+J59</f>
        <v>451500</v>
      </c>
    </row>
    <row r="60" spans="1:16" s="19" customFormat="1" ht="129" customHeight="1">
      <c r="A60" s="6" t="s">
        <v>421</v>
      </c>
      <c r="B60" s="6">
        <v>1292</v>
      </c>
      <c r="C60" s="7" t="s">
        <v>404</v>
      </c>
      <c r="D60" s="4" t="s">
        <v>422</v>
      </c>
      <c r="E60" s="5">
        <f t="shared" si="13"/>
        <v>0</v>
      </c>
      <c r="F60" s="9">
        <v>0</v>
      </c>
      <c r="G60" s="9">
        <v>0</v>
      </c>
      <c r="H60" s="9">
        <v>0</v>
      </c>
      <c r="I60" s="9">
        <v>0</v>
      </c>
      <c r="J60" s="5">
        <f>L60+O60</f>
        <v>1053500</v>
      </c>
      <c r="K60" s="9">
        <v>0</v>
      </c>
      <c r="L60" s="9">
        <v>0</v>
      </c>
      <c r="M60" s="9">
        <v>0</v>
      </c>
      <c r="N60" s="9">
        <v>0</v>
      </c>
      <c r="O60" s="9">
        <f>703500+350000</f>
        <v>1053500</v>
      </c>
      <c r="P60" s="5">
        <f>E60+J60</f>
        <v>1053500</v>
      </c>
    </row>
    <row r="61" spans="1:16" s="19" customFormat="1" ht="33.6" customHeight="1">
      <c r="A61" s="6" t="s">
        <v>423</v>
      </c>
      <c r="B61" s="6" t="s">
        <v>424</v>
      </c>
      <c r="C61" s="7" t="s">
        <v>404</v>
      </c>
      <c r="D61" s="4" t="s">
        <v>425</v>
      </c>
      <c r="E61" s="5">
        <f t="shared" si="13"/>
        <v>0</v>
      </c>
      <c r="F61" s="9">
        <v>0</v>
      </c>
      <c r="G61" s="9">
        <v>0</v>
      </c>
      <c r="H61" s="9">
        <v>0</v>
      </c>
      <c r="I61" s="9">
        <v>0</v>
      </c>
      <c r="J61" s="5">
        <f t="shared" ref="J61:J63" si="16">L61+O61</f>
        <v>0</v>
      </c>
      <c r="K61" s="9">
        <f t="shared" ref="K61" si="17">O61</f>
        <v>0</v>
      </c>
      <c r="L61" s="9">
        <v>0</v>
      </c>
      <c r="M61" s="9">
        <v>0</v>
      </c>
      <c r="N61" s="9">
        <v>0</v>
      </c>
      <c r="O61" s="9">
        <v>0</v>
      </c>
      <c r="P61" s="5">
        <f t="shared" ref="P61" si="18">E61+J61</f>
        <v>0</v>
      </c>
    </row>
    <row r="62" spans="1:16" s="19" customFormat="1" ht="91.15" customHeight="1">
      <c r="A62" s="6" t="s">
        <v>426</v>
      </c>
      <c r="B62" s="6" t="s">
        <v>427</v>
      </c>
      <c r="C62" s="7" t="s">
        <v>404</v>
      </c>
      <c r="D62" s="4" t="s">
        <v>428</v>
      </c>
      <c r="E62" s="5">
        <f t="shared" si="13"/>
        <v>0</v>
      </c>
      <c r="F62" s="9">
        <v>0</v>
      </c>
      <c r="G62" s="9">
        <v>0</v>
      </c>
      <c r="H62" s="9">
        <v>0</v>
      </c>
      <c r="I62" s="9">
        <v>0</v>
      </c>
      <c r="J62" s="5">
        <f t="shared" si="16"/>
        <v>1229800</v>
      </c>
      <c r="K62" s="9">
        <f>O62</f>
        <v>0</v>
      </c>
      <c r="L62" s="5">
        <v>1229800</v>
      </c>
      <c r="M62" s="9">
        <v>0</v>
      </c>
      <c r="N62" s="9">
        <v>0</v>
      </c>
      <c r="O62" s="9">
        <v>0</v>
      </c>
      <c r="P62" s="5">
        <f>E62+J62</f>
        <v>1229800</v>
      </c>
    </row>
    <row r="63" spans="1:16" s="19" customFormat="1" ht="122.45" customHeight="1">
      <c r="A63" s="6" t="s">
        <v>429</v>
      </c>
      <c r="B63" s="6">
        <v>1279</v>
      </c>
      <c r="C63" s="7" t="s">
        <v>404</v>
      </c>
      <c r="D63" s="4" t="s">
        <v>430</v>
      </c>
      <c r="E63" s="5">
        <f t="shared" si="13"/>
        <v>0</v>
      </c>
      <c r="F63" s="9">
        <v>0</v>
      </c>
      <c r="G63" s="9">
        <v>0</v>
      </c>
      <c r="H63" s="9">
        <v>0</v>
      </c>
      <c r="I63" s="9">
        <v>0</v>
      </c>
      <c r="J63" s="5">
        <f t="shared" si="16"/>
        <v>442500</v>
      </c>
      <c r="K63" s="9">
        <f>O63</f>
        <v>0</v>
      </c>
      <c r="L63" s="5">
        <v>442500</v>
      </c>
      <c r="M63" s="9">
        <v>0</v>
      </c>
      <c r="N63" s="9">
        <v>0</v>
      </c>
      <c r="O63" s="9">
        <v>0</v>
      </c>
      <c r="P63" s="5">
        <f>E63+J63</f>
        <v>442500</v>
      </c>
    </row>
    <row r="64" spans="1:16" s="16" customFormat="1" ht="87" customHeight="1">
      <c r="A64" s="6" t="s">
        <v>431</v>
      </c>
      <c r="B64" s="6">
        <v>1600</v>
      </c>
      <c r="C64" s="7" t="s">
        <v>404</v>
      </c>
      <c r="D64" s="4" t="s">
        <v>432</v>
      </c>
      <c r="E64" s="5">
        <f t="shared" si="13"/>
        <v>1701000</v>
      </c>
      <c r="F64" s="5">
        <f>1625500+75500</f>
        <v>1701000</v>
      </c>
      <c r="G64" s="5">
        <f>1332380+61885</f>
        <v>1394265</v>
      </c>
      <c r="H64" s="9">
        <v>0</v>
      </c>
      <c r="I64" s="9">
        <v>0</v>
      </c>
      <c r="J64" s="5">
        <f>L64+O64</f>
        <v>0</v>
      </c>
      <c r="K64" s="9">
        <f t="shared" ref="K64" si="19">O64</f>
        <v>0</v>
      </c>
      <c r="L64" s="9">
        <v>0</v>
      </c>
      <c r="M64" s="9">
        <v>0</v>
      </c>
      <c r="N64" s="9">
        <v>0</v>
      </c>
      <c r="O64" s="9">
        <v>0</v>
      </c>
      <c r="P64" s="5">
        <f t="shared" ref="P64" si="20">E64+J64</f>
        <v>1701000</v>
      </c>
    </row>
    <row r="65" spans="1:16" s="19" customFormat="1" ht="32.450000000000003" customHeight="1">
      <c r="A65" s="6" t="s">
        <v>433</v>
      </c>
      <c r="B65" s="6" t="s">
        <v>434</v>
      </c>
      <c r="C65" s="7" t="s">
        <v>435</v>
      </c>
      <c r="D65" s="8" t="s">
        <v>436</v>
      </c>
      <c r="E65" s="5">
        <f t="shared" si="13"/>
        <v>2120400</v>
      </c>
      <c r="F65" s="5">
        <f>1649700+470700</f>
        <v>2120400</v>
      </c>
      <c r="G65" s="5">
        <f>1145200+385900</f>
        <v>1531100</v>
      </c>
      <c r="H65" s="5">
        <v>201000</v>
      </c>
      <c r="I65" s="9">
        <v>0</v>
      </c>
      <c r="J65" s="5">
        <f t="shared" si="14"/>
        <v>2615000</v>
      </c>
      <c r="K65" s="9">
        <f t="shared" si="15"/>
        <v>2615000</v>
      </c>
      <c r="L65" s="9">
        <v>0</v>
      </c>
      <c r="M65" s="9">
        <v>0</v>
      </c>
      <c r="N65" s="9">
        <v>0</v>
      </c>
      <c r="O65" s="9">
        <f>2000000+615000</f>
        <v>2615000</v>
      </c>
      <c r="P65" s="5">
        <f t="shared" si="12"/>
        <v>4735400</v>
      </c>
    </row>
    <row r="66" spans="1:16" s="19" customFormat="1" ht="31.9" customHeight="1">
      <c r="A66" s="6" t="s">
        <v>437</v>
      </c>
      <c r="B66" s="6" t="s">
        <v>438</v>
      </c>
      <c r="C66" s="7" t="s">
        <v>435</v>
      </c>
      <c r="D66" s="8" t="s">
        <v>439</v>
      </c>
      <c r="E66" s="5">
        <f t="shared" si="13"/>
        <v>721500</v>
      </c>
      <c r="F66" s="5">
        <f>552400+169100</f>
        <v>721500</v>
      </c>
      <c r="G66" s="5">
        <f>305200+138600</f>
        <v>443800</v>
      </c>
      <c r="H66" s="5">
        <v>128000</v>
      </c>
      <c r="I66" s="9">
        <v>0</v>
      </c>
      <c r="J66" s="5">
        <f t="shared" si="14"/>
        <v>0</v>
      </c>
      <c r="K66" s="9">
        <f t="shared" si="15"/>
        <v>0</v>
      </c>
      <c r="L66" s="9">
        <v>0</v>
      </c>
      <c r="M66" s="9">
        <v>0</v>
      </c>
      <c r="N66" s="9">
        <v>0</v>
      </c>
      <c r="O66" s="9">
        <v>0</v>
      </c>
      <c r="P66" s="5">
        <f t="shared" si="12"/>
        <v>721500</v>
      </c>
    </row>
    <row r="67" spans="1:16" s="17" customFormat="1" ht="61.9" customHeight="1">
      <c r="A67" s="6" t="s">
        <v>39</v>
      </c>
      <c r="B67" s="6" t="s">
        <v>41</v>
      </c>
      <c r="C67" s="7" t="s">
        <v>40</v>
      </c>
      <c r="D67" s="8" t="s">
        <v>42</v>
      </c>
      <c r="E67" s="5">
        <f t="shared" si="13"/>
        <v>3554500</v>
      </c>
      <c r="F67" s="5">
        <f>3989100+755400-1000000-400000+210000</f>
        <v>3554500</v>
      </c>
      <c r="G67" s="5">
        <f>1848600+619200-328000</f>
        <v>2139800</v>
      </c>
      <c r="H67" s="5">
        <v>650800</v>
      </c>
      <c r="I67" s="9">
        <v>0</v>
      </c>
      <c r="J67" s="5">
        <f t="shared" si="14"/>
        <v>2026000</v>
      </c>
      <c r="K67" s="9">
        <f t="shared" si="15"/>
        <v>2026000</v>
      </c>
      <c r="L67" s="9">
        <v>0</v>
      </c>
      <c r="M67" s="9">
        <v>0</v>
      </c>
      <c r="N67" s="9">
        <v>0</v>
      </c>
      <c r="O67" s="9">
        <f>2000000+26000</f>
        <v>2026000</v>
      </c>
      <c r="P67" s="5">
        <f t="shared" si="12"/>
        <v>5580500</v>
      </c>
    </row>
    <row r="68" spans="1:16" s="17" customFormat="1" ht="63" customHeight="1">
      <c r="A68" s="6" t="s">
        <v>440</v>
      </c>
      <c r="B68" s="6" t="s">
        <v>441</v>
      </c>
      <c r="C68" s="7" t="s">
        <v>346</v>
      </c>
      <c r="D68" s="8" t="s">
        <v>442</v>
      </c>
      <c r="E68" s="5">
        <f t="shared" si="13"/>
        <v>4559200</v>
      </c>
      <c r="F68" s="5">
        <f>3385100+1366100-92000+30000-130000</f>
        <v>4559200</v>
      </c>
      <c r="G68" s="5">
        <f>1898100+955820</f>
        <v>2853920</v>
      </c>
      <c r="H68" s="5">
        <f>96400+200000</f>
        <v>296400</v>
      </c>
      <c r="I68" s="9">
        <v>0</v>
      </c>
      <c r="J68" s="5">
        <f t="shared" si="14"/>
        <v>0</v>
      </c>
      <c r="K68" s="9">
        <f t="shared" si="15"/>
        <v>0</v>
      </c>
      <c r="L68" s="9">
        <v>0</v>
      </c>
      <c r="M68" s="9">
        <v>0</v>
      </c>
      <c r="N68" s="9">
        <v>0</v>
      </c>
      <c r="O68" s="9">
        <v>0</v>
      </c>
      <c r="P68" s="5">
        <f t="shared" si="12"/>
        <v>4559200</v>
      </c>
    </row>
    <row r="69" spans="1:16" s="17" customFormat="1" ht="63" customHeight="1">
      <c r="A69" s="6" t="s">
        <v>443</v>
      </c>
      <c r="B69" s="6" t="s">
        <v>345</v>
      </c>
      <c r="C69" s="7" t="s">
        <v>346</v>
      </c>
      <c r="D69" s="8" t="s">
        <v>347</v>
      </c>
      <c r="E69" s="5">
        <f>F69+I69</f>
        <v>2197200</v>
      </c>
      <c r="F69" s="5">
        <f>1047200+1000000+150000</f>
        <v>2197200</v>
      </c>
      <c r="G69" s="5"/>
      <c r="H69" s="5"/>
      <c r="I69" s="9">
        <v>0</v>
      </c>
      <c r="J69" s="5">
        <f>L69+O69</f>
        <v>0</v>
      </c>
      <c r="K69" s="9">
        <f t="shared" si="15"/>
        <v>0</v>
      </c>
      <c r="L69" s="9">
        <v>0</v>
      </c>
      <c r="M69" s="9">
        <v>0</v>
      </c>
      <c r="N69" s="9">
        <v>0</v>
      </c>
      <c r="O69" s="9">
        <v>0</v>
      </c>
      <c r="P69" s="5">
        <f>E69+J69</f>
        <v>2197200</v>
      </c>
    </row>
    <row r="70" spans="1:16" s="19" customFormat="1" ht="49.9" customHeight="1">
      <c r="A70" s="6" t="s">
        <v>444</v>
      </c>
      <c r="B70" s="6" t="s">
        <v>445</v>
      </c>
      <c r="C70" s="7" t="s">
        <v>346</v>
      </c>
      <c r="D70" s="8" t="s">
        <v>446</v>
      </c>
      <c r="E70" s="5">
        <f>F70+I70</f>
        <v>0</v>
      </c>
      <c r="F70" s="5"/>
      <c r="G70" s="5"/>
      <c r="H70" s="5"/>
      <c r="I70" s="9">
        <v>0</v>
      </c>
      <c r="J70" s="5">
        <f>L70+O70</f>
        <v>8750902</v>
      </c>
      <c r="K70" s="9">
        <f t="shared" si="15"/>
        <v>8750902</v>
      </c>
      <c r="L70" s="9">
        <v>0</v>
      </c>
      <c r="M70" s="9">
        <v>0</v>
      </c>
      <c r="N70" s="9">
        <v>0</v>
      </c>
      <c r="O70" s="9">
        <f>5000000+1000000+1950902+800000</f>
        <v>8750902</v>
      </c>
      <c r="P70" s="5">
        <f>E70+J70</f>
        <v>8750902</v>
      </c>
    </row>
    <row r="71" spans="1:16" s="19" customFormat="1" ht="30.6" customHeight="1">
      <c r="A71" s="6" t="s">
        <v>304</v>
      </c>
      <c r="B71" s="6" t="s">
        <v>91</v>
      </c>
      <c r="C71" s="73" t="s">
        <v>20</v>
      </c>
      <c r="D71" s="4" t="s">
        <v>92</v>
      </c>
      <c r="E71" s="5">
        <f t="shared" ref="E71" si="21">F71+I71</f>
        <v>300000</v>
      </c>
      <c r="F71" s="5">
        <v>300000</v>
      </c>
      <c r="G71" s="9">
        <v>0</v>
      </c>
      <c r="H71" s="9">
        <v>0</v>
      </c>
      <c r="I71" s="9">
        <v>0</v>
      </c>
      <c r="J71" s="5">
        <f t="shared" ref="J71" si="22">L71+O71</f>
        <v>0</v>
      </c>
      <c r="K71" s="9">
        <f>O71</f>
        <v>0</v>
      </c>
      <c r="L71" s="9">
        <v>0</v>
      </c>
      <c r="M71" s="9">
        <v>0</v>
      </c>
      <c r="N71" s="9">
        <v>0</v>
      </c>
      <c r="O71" s="132">
        <v>0</v>
      </c>
      <c r="P71" s="5">
        <f t="shared" ref="P71" si="23">E71+J71</f>
        <v>300000</v>
      </c>
    </row>
    <row r="72" spans="1:16" s="19" customFormat="1" ht="46.9" customHeight="1">
      <c r="A72" s="71" t="s">
        <v>43</v>
      </c>
      <c r="B72" s="31"/>
      <c r="C72" s="24"/>
      <c r="D72" s="72" t="s">
        <v>44</v>
      </c>
      <c r="E72" s="23">
        <f>E73</f>
        <v>18785462</v>
      </c>
      <c r="F72" s="23">
        <f t="shared" ref="F72:P72" si="24">F73</f>
        <v>18785462</v>
      </c>
      <c r="G72" s="23">
        <f t="shared" si="24"/>
        <v>4868403</v>
      </c>
      <c r="H72" s="23">
        <f t="shared" si="24"/>
        <v>56000</v>
      </c>
      <c r="I72" s="23">
        <f t="shared" si="24"/>
        <v>0</v>
      </c>
      <c r="J72" s="23">
        <f t="shared" si="24"/>
        <v>9000000</v>
      </c>
      <c r="K72" s="23">
        <f t="shared" si="24"/>
        <v>9000000</v>
      </c>
      <c r="L72" s="23">
        <f t="shared" si="24"/>
        <v>0</v>
      </c>
      <c r="M72" s="23">
        <f t="shared" si="24"/>
        <v>0</v>
      </c>
      <c r="N72" s="23">
        <f t="shared" si="24"/>
        <v>0</v>
      </c>
      <c r="O72" s="23">
        <f t="shared" si="24"/>
        <v>9000000</v>
      </c>
      <c r="P72" s="23">
        <f t="shared" si="24"/>
        <v>27785462</v>
      </c>
    </row>
    <row r="73" spans="1:16" s="19" customFormat="1" ht="46.9" customHeight="1">
      <c r="A73" s="71" t="s">
        <v>45</v>
      </c>
      <c r="B73" s="31"/>
      <c r="C73" s="24"/>
      <c r="D73" s="72" t="s">
        <v>44</v>
      </c>
      <c r="E73" s="23">
        <f>SUM(E74:E85)</f>
        <v>18785462</v>
      </c>
      <c r="F73" s="23">
        <f t="shared" ref="F73:P73" si="25">SUM(F74:F85)</f>
        <v>18785462</v>
      </c>
      <c r="G73" s="23">
        <f t="shared" si="25"/>
        <v>4868403</v>
      </c>
      <c r="H73" s="23">
        <f t="shared" si="25"/>
        <v>56000</v>
      </c>
      <c r="I73" s="23">
        <f t="shared" si="25"/>
        <v>0</v>
      </c>
      <c r="J73" s="23">
        <f t="shared" si="25"/>
        <v>9000000</v>
      </c>
      <c r="K73" s="23">
        <f t="shared" si="25"/>
        <v>9000000</v>
      </c>
      <c r="L73" s="23">
        <f t="shared" si="25"/>
        <v>0</v>
      </c>
      <c r="M73" s="23">
        <f t="shared" si="25"/>
        <v>0</v>
      </c>
      <c r="N73" s="23">
        <f t="shared" si="25"/>
        <v>0</v>
      </c>
      <c r="O73" s="23">
        <f t="shared" si="25"/>
        <v>9000000</v>
      </c>
      <c r="P73" s="23">
        <f t="shared" si="25"/>
        <v>27785462</v>
      </c>
    </row>
    <row r="74" spans="1:16" s="19" customFormat="1" ht="61.9" customHeight="1">
      <c r="A74" s="6" t="s">
        <v>447</v>
      </c>
      <c r="B74" s="6" t="s">
        <v>33</v>
      </c>
      <c r="C74" s="7" t="s">
        <v>17</v>
      </c>
      <c r="D74" s="8" t="s">
        <v>34</v>
      </c>
      <c r="E74" s="5">
        <f>F74+I74</f>
        <v>3372863</v>
      </c>
      <c r="F74" s="5">
        <v>3372863</v>
      </c>
      <c r="G74" s="5">
        <v>2676035</v>
      </c>
      <c r="H74" s="9">
        <v>44200</v>
      </c>
      <c r="I74" s="9">
        <v>0</v>
      </c>
      <c r="J74" s="5">
        <f>L74+O74</f>
        <v>0</v>
      </c>
      <c r="K74" s="9">
        <f t="shared" ref="K74:K83" si="26">O74</f>
        <v>0</v>
      </c>
      <c r="L74" s="9">
        <v>0</v>
      </c>
      <c r="M74" s="9">
        <v>0</v>
      </c>
      <c r="N74" s="9">
        <v>0</v>
      </c>
      <c r="O74" s="9">
        <v>0</v>
      </c>
      <c r="P74" s="5">
        <f t="shared" ref="P74:P85" si="27">E74+J74</f>
        <v>3372863</v>
      </c>
    </row>
    <row r="75" spans="1:16" s="19" customFormat="1" ht="35.450000000000003" customHeight="1">
      <c r="A75" s="6" t="s">
        <v>448</v>
      </c>
      <c r="B75" s="6" t="s">
        <v>449</v>
      </c>
      <c r="C75" s="7" t="s">
        <v>450</v>
      </c>
      <c r="D75" s="8" t="s">
        <v>451</v>
      </c>
      <c r="E75" s="5">
        <f t="shared" ref="E75:E85" si="28">F75+I75</f>
        <v>6000000</v>
      </c>
      <c r="F75" s="5">
        <v>6000000</v>
      </c>
      <c r="G75" s="9"/>
      <c r="H75" s="9">
        <v>0</v>
      </c>
      <c r="I75" s="9">
        <v>0</v>
      </c>
      <c r="J75" s="5">
        <f t="shared" ref="J75:J85" si="29">L75+O75</f>
        <v>4000000</v>
      </c>
      <c r="K75" s="9">
        <f t="shared" si="26"/>
        <v>4000000</v>
      </c>
      <c r="L75" s="9">
        <v>0</v>
      </c>
      <c r="M75" s="9">
        <v>0</v>
      </c>
      <c r="N75" s="9">
        <v>0</v>
      </c>
      <c r="O75" s="9">
        <f>2000000+2000000</f>
        <v>4000000</v>
      </c>
      <c r="P75" s="5">
        <f t="shared" si="27"/>
        <v>10000000</v>
      </c>
    </row>
    <row r="76" spans="1:16" s="19" customFormat="1" ht="62.45" customHeight="1">
      <c r="A76" s="6" t="s">
        <v>107</v>
      </c>
      <c r="B76" s="6" t="s">
        <v>108</v>
      </c>
      <c r="C76" s="7" t="s">
        <v>109</v>
      </c>
      <c r="D76" s="8" t="s">
        <v>110</v>
      </c>
      <c r="E76" s="5">
        <f t="shared" si="28"/>
        <v>830100</v>
      </c>
      <c r="F76" s="5">
        <f>466100+252000+112000</f>
        <v>830100</v>
      </c>
      <c r="G76" s="9"/>
      <c r="H76" s="9">
        <v>0</v>
      </c>
      <c r="I76" s="9">
        <v>0</v>
      </c>
      <c r="J76" s="5">
        <f t="shared" si="29"/>
        <v>0</v>
      </c>
      <c r="K76" s="9">
        <f t="shared" si="26"/>
        <v>0</v>
      </c>
      <c r="L76" s="9">
        <v>0</v>
      </c>
      <c r="M76" s="9">
        <v>0</v>
      </c>
      <c r="N76" s="9">
        <v>0</v>
      </c>
      <c r="O76" s="9">
        <v>0</v>
      </c>
      <c r="P76" s="5">
        <f t="shared" si="27"/>
        <v>830100</v>
      </c>
    </row>
    <row r="77" spans="1:16" s="19" customFormat="1" ht="33" customHeight="1">
      <c r="A77" s="6" t="s">
        <v>46</v>
      </c>
      <c r="B77" s="6" t="s">
        <v>48</v>
      </c>
      <c r="C77" s="7" t="s">
        <v>47</v>
      </c>
      <c r="D77" s="8" t="s">
        <v>49</v>
      </c>
      <c r="E77" s="5">
        <f t="shared" si="28"/>
        <v>4424400</v>
      </c>
      <c r="F77" s="5">
        <f>1914400+280000+600000+800000+330000+500000</f>
        <v>4424400</v>
      </c>
      <c r="G77" s="9"/>
      <c r="H77" s="9">
        <v>0</v>
      </c>
      <c r="I77" s="9">
        <v>0</v>
      </c>
      <c r="J77" s="5">
        <f t="shared" si="29"/>
        <v>0</v>
      </c>
      <c r="K77" s="9">
        <f t="shared" si="26"/>
        <v>0</v>
      </c>
      <c r="L77" s="9">
        <v>0</v>
      </c>
      <c r="M77" s="9">
        <v>0</v>
      </c>
      <c r="N77" s="9">
        <v>0</v>
      </c>
      <c r="O77" s="9">
        <v>0</v>
      </c>
      <c r="P77" s="5">
        <f t="shared" si="27"/>
        <v>4424400</v>
      </c>
    </row>
    <row r="78" spans="1:16" s="14" customFormat="1" ht="33" customHeight="1">
      <c r="A78" s="6" t="s">
        <v>452</v>
      </c>
      <c r="B78" s="6" t="s">
        <v>453</v>
      </c>
      <c r="C78" s="7" t="s">
        <v>47</v>
      </c>
      <c r="D78" s="8" t="s">
        <v>454</v>
      </c>
      <c r="E78" s="5">
        <f>F78+I78</f>
        <v>0</v>
      </c>
      <c r="F78" s="9">
        <v>0</v>
      </c>
      <c r="G78" s="9">
        <v>0</v>
      </c>
      <c r="H78" s="9">
        <v>0</v>
      </c>
      <c r="I78" s="9">
        <v>0</v>
      </c>
      <c r="J78" s="5">
        <f>K78</f>
        <v>5000000</v>
      </c>
      <c r="K78" s="9">
        <f>O78</f>
        <v>5000000</v>
      </c>
      <c r="L78" s="9">
        <v>0</v>
      </c>
      <c r="M78" s="9">
        <v>0</v>
      </c>
      <c r="N78" s="9">
        <v>0</v>
      </c>
      <c r="O78" s="5">
        <f>4000000+1000000</f>
        <v>5000000</v>
      </c>
      <c r="P78" s="5">
        <f>J78</f>
        <v>5000000</v>
      </c>
    </row>
    <row r="79" spans="1:16" s="19" customFormat="1" ht="47.45" customHeight="1">
      <c r="A79" s="6" t="s">
        <v>455</v>
      </c>
      <c r="B79" s="6" t="s">
        <v>456</v>
      </c>
      <c r="C79" s="7" t="s">
        <v>339</v>
      </c>
      <c r="D79" s="8" t="s">
        <v>457</v>
      </c>
      <c r="E79" s="5">
        <f t="shared" si="28"/>
        <v>3000</v>
      </c>
      <c r="F79" s="5">
        <v>3000</v>
      </c>
      <c r="G79" s="9">
        <v>0</v>
      </c>
      <c r="H79" s="9">
        <v>0</v>
      </c>
      <c r="I79" s="9">
        <v>0</v>
      </c>
      <c r="J79" s="5">
        <f t="shared" si="29"/>
        <v>0</v>
      </c>
      <c r="K79" s="9">
        <f t="shared" si="26"/>
        <v>0</v>
      </c>
      <c r="L79" s="9">
        <v>0</v>
      </c>
      <c r="M79" s="9">
        <v>0</v>
      </c>
      <c r="N79" s="9">
        <v>0</v>
      </c>
      <c r="O79" s="9">
        <v>0</v>
      </c>
      <c r="P79" s="5">
        <f t="shared" si="27"/>
        <v>3000</v>
      </c>
    </row>
    <row r="80" spans="1:16" s="14" customFormat="1" ht="63.6" customHeight="1">
      <c r="A80" s="6" t="s">
        <v>458</v>
      </c>
      <c r="B80" s="6" t="s">
        <v>459</v>
      </c>
      <c r="C80" s="7" t="s">
        <v>339</v>
      </c>
      <c r="D80" s="8" t="s">
        <v>460</v>
      </c>
      <c r="E80" s="5">
        <f t="shared" si="28"/>
        <v>72000</v>
      </c>
      <c r="F80" s="9">
        <v>72000</v>
      </c>
      <c r="G80" s="9">
        <v>0</v>
      </c>
      <c r="H80" s="9">
        <v>0</v>
      </c>
      <c r="I80" s="9">
        <v>0</v>
      </c>
      <c r="J80" s="5">
        <f t="shared" si="29"/>
        <v>0</v>
      </c>
      <c r="K80" s="9">
        <f t="shared" si="26"/>
        <v>0</v>
      </c>
      <c r="L80" s="9">
        <v>0</v>
      </c>
      <c r="M80" s="9">
        <v>0</v>
      </c>
      <c r="N80" s="9">
        <v>0</v>
      </c>
      <c r="O80" s="9">
        <v>0</v>
      </c>
      <c r="P80" s="5">
        <f t="shared" si="27"/>
        <v>72000</v>
      </c>
    </row>
    <row r="81" spans="1:16" s="16" customFormat="1" ht="126" customHeight="1">
      <c r="A81" s="6" t="s">
        <v>461</v>
      </c>
      <c r="B81" s="6" t="s">
        <v>462</v>
      </c>
      <c r="C81" s="7" t="s">
        <v>84</v>
      </c>
      <c r="D81" s="4" t="s">
        <v>463</v>
      </c>
      <c r="E81" s="5">
        <f t="shared" si="28"/>
        <v>2700985</v>
      </c>
      <c r="F81" s="5">
        <f>2601985+99000</f>
        <v>2700985</v>
      </c>
      <c r="G81" s="5">
        <v>2109168</v>
      </c>
      <c r="H81" s="9">
        <v>11800</v>
      </c>
      <c r="I81" s="9">
        <v>0</v>
      </c>
      <c r="J81" s="5">
        <f>L81+O81</f>
        <v>0</v>
      </c>
      <c r="K81" s="9">
        <f>O81</f>
        <v>0</v>
      </c>
      <c r="L81" s="9">
        <v>0</v>
      </c>
      <c r="M81" s="9">
        <v>0</v>
      </c>
      <c r="N81" s="9">
        <v>0</v>
      </c>
      <c r="O81" s="9"/>
      <c r="P81" s="5">
        <f t="shared" si="27"/>
        <v>2700985</v>
      </c>
    </row>
    <row r="82" spans="1:16" s="17" customFormat="1" ht="33" customHeight="1">
      <c r="A82" s="6" t="s">
        <v>88</v>
      </c>
      <c r="B82" s="6">
        <v>3123</v>
      </c>
      <c r="C82" s="7" t="s">
        <v>84</v>
      </c>
      <c r="D82" s="4" t="s">
        <v>89</v>
      </c>
      <c r="E82" s="5">
        <f t="shared" si="28"/>
        <v>102114</v>
      </c>
      <c r="F82" s="5">
        <f>58560+23424+20130</f>
        <v>102114</v>
      </c>
      <c r="G82" s="9">
        <f>48000+19200+16000</f>
        <v>83200</v>
      </c>
      <c r="H82" s="9">
        <v>0</v>
      </c>
      <c r="I82" s="9">
        <v>0</v>
      </c>
      <c r="J82" s="5">
        <f t="shared" ref="J82" si="30">L82+O82</f>
        <v>0</v>
      </c>
      <c r="K82" s="9">
        <f t="shared" ref="K82" si="31">O82</f>
        <v>0</v>
      </c>
      <c r="L82" s="9">
        <v>0</v>
      </c>
      <c r="M82" s="9">
        <v>0</v>
      </c>
      <c r="N82" s="9">
        <v>0</v>
      </c>
      <c r="O82" s="9">
        <v>0</v>
      </c>
      <c r="P82" s="5">
        <f t="shared" si="27"/>
        <v>102114</v>
      </c>
    </row>
    <row r="83" spans="1:16" s="17" customFormat="1" ht="130.9" customHeight="1">
      <c r="A83" s="6" t="s">
        <v>464</v>
      </c>
      <c r="B83" s="6" t="s">
        <v>465</v>
      </c>
      <c r="C83" s="7" t="s">
        <v>391</v>
      </c>
      <c r="D83" s="8" t="s">
        <v>466</v>
      </c>
      <c r="E83" s="5">
        <f t="shared" si="28"/>
        <v>1200000</v>
      </c>
      <c r="F83" s="5">
        <f>769652-99000+529348</f>
        <v>1200000</v>
      </c>
      <c r="G83" s="9">
        <v>0</v>
      </c>
      <c r="H83" s="9">
        <v>0</v>
      </c>
      <c r="I83" s="9">
        <v>0</v>
      </c>
      <c r="J83" s="5">
        <f t="shared" si="29"/>
        <v>0</v>
      </c>
      <c r="K83" s="9">
        <f t="shared" si="26"/>
        <v>0</v>
      </c>
      <c r="L83" s="9">
        <v>0</v>
      </c>
      <c r="M83" s="9">
        <v>0</v>
      </c>
      <c r="N83" s="9">
        <v>0</v>
      </c>
      <c r="O83" s="9">
        <v>0</v>
      </c>
      <c r="P83" s="5">
        <f t="shared" si="27"/>
        <v>1200000</v>
      </c>
    </row>
    <row r="84" spans="1:16" s="19" customFormat="1" ht="44.45" customHeight="1">
      <c r="A84" s="6" t="s">
        <v>467</v>
      </c>
      <c r="B84" s="6" t="s">
        <v>338</v>
      </c>
      <c r="C84" s="7" t="s">
        <v>339</v>
      </c>
      <c r="D84" s="8" t="s">
        <v>340</v>
      </c>
      <c r="E84" s="5">
        <f t="shared" si="28"/>
        <v>21700</v>
      </c>
      <c r="F84" s="5">
        <v>21700</v>
      </c>
      <c r="G84" s="9">
        <v>0</v>
      </c>
      <c r="H84" s="9">
        <v>0</v>
      </c>
      <c r="I84" s="9">
        <v>0</v>
      </c>
      <c r="J84" s="5">
        <f t="shared" si="29"/>
        <v>0</v>
      </c>
      <c r="K84" s="9">
        <f>O84</f>
        <v>0</v>
      </c>
      <c r="L84" s="9">
        <v>0</v>
      </c>
      <c r="M84" s="9">
        <v>0</v>
      </c>
      <c r="N84" s="9">
        <v>0</v>
      </c>
      <c r="O84" s="9">
        <v>0</v>
      </c>
      <c r="P84" s="5">
        <f t="shared" si="27"/>
        <v>21700</v>
      </c>
    </row>
    <row r="85" spans="1:16" s="19" customFormat="1" ht="44.45" customHeight="1">
      <c r="A85" s="6" t="s">
        <v>21</v>
      </c>
      <c r="B85" s="6" t="s">
        <v>23</v>
      </c>
      <c r="C85" s="7" t="s">
        <v>22</v>
      </c>
      <c r="D85" s="8" t="s">
        <v>24</v>
      </c>
      <c r="E85" s="5">
        <f t="shared" si="28"/>
        <v>58300</v>
      </c>
      <c r="F85" s="5">
        <f>50000-21700+30000</f>
        <v>58300</v>
      </c>
      <c r="G85" s="9">
        <v>0</v>
      </c>
      <c r="H85" s="9">
        <v>0</v>
      </c>
      <c r="I85" s="9">
        <v>0</v>
      </c>
      <c r="J85" s="5">
        <f t="shared" si="29"/>
        <v>0</v>
      </c>
      <c r="K85" s="9">
        <f>O85</f>
        <v>0</v>
      </c>
      <c r="L85" s="9">
        <v>0</v>
      </c>
      <c r="M85" s="9">
        <v>0</v>
      </c>
      <c r="N85" s="9">
        <v>0</v>
      </c>
      <c r="O85" s="9">
        <v>0</v>
      </c>
      <c r="P85" s="5">
        <f t="shared" si="27"/>
        <v>58300</v>
      </c>
    </row>
    <row r="86" spans="1:16" s="19" customFormat="1" ht="34.15" customHeight="1">
      <c r="A86" s="71" t="s">
        <v>50</v>
      </c>
      <c r="B86" s="31"/>
      <c r="C86" s="24"/>
      <c r="D86" s="72" t="s">
        <v>51</v>
      </c>
      <c r="E86" s="23">
        <f>E87</f>
        <v>38810050</v>
      </c>
      <c r="F86" s="23">
        <f t="shared" ref="F86:P86" si="32">F87</f>
        <v>38660050</v>
      </c>
      <c r="G86" s="23">
        <f t="shared" si="32"/>
        <v>2100000</v>
      </c>
      <c r="H86" s="23">
        <f t="shared" si="32"/>
        <v>0</v>
      </c>
      <c r="I86" s="23">
        <f t="shared" si="32"/>
        <v>0</v>
      </c>
      <c r="J86" s="23">
        <f t="shared" si="32"/>
        <v>2532000</v>
      </c>
      <c r="K86" s="23">
        <f t="shared" si="32"/>
        <v>2532000</v>
      </c>
      <c r="L86" s="23">
        <f t="shared" si="32"/>
        <v>0</v>
      </c>
      <c r="M86" s="23">
        <f t="shared" si="32"/>
        <v>0</v>
      </c>
      <c r="N86" s="23">
        <f t="shared" si="32"/>
        <v>0</v>
      </c>
      <c r="O86" s="23">
        <f t="shared" si="32"/>
        <v>2532000</v>
      </c>
      <c r="P86" s="23">
        <f t="shared" si="32"/>
        <v>41342050</v>
      </c>
    </row>
    <row r="87" spans="1:16" s="19" customFormat="1" ht="34.9" customHeight="1">
      <c r="A87" s="71" t="s">
        <v>52</v>
      </c>
      <c r="B87" s="31"/>
      <c r="C87" s="24"/>
      <c r="D87" s="72" t="s">
        <v>51</v>
      </c>
      <c r="E87" s="23">
        <f>SUM(E88:E92)</f>
        <v>38810050</v>
      </c>
      <c r="F87" s="23">
        <f t="shared" ref="F87:P87" si="33">SUM(F88:F92)</f>
        <v>38660050</v>
      </c>
      <c r="G87" s="23">
        <f t="shared" si="33"/>
        <v>2100000</v>
      </c>
      <c r="H87" s="23">
        <f t="shared" si="33"/>
        <v>0</v>
      </c>
      <c r="I87" s="23">
        <f t="shared" si="33"/>
        <v>0</v>
      </c>
      <c r="J87" s="23">
        <f t="shared" si="33"/>
        <v>2532000</v>
      </c>
      <c r="K87" s="23">
        <f t="shared" si="33"/>
        <v>2532000</v>
      </c>
      <c r="L87" s="23">
        <f t="shared" si="33"/>
        <v>0</v>
      </c>
      <c r="M87" s="23">
        <f t="shared" si="33"/>
        <v>0</v>
      </c>
      <c r="N87" s="23">
        <f t="shared" si="33"/>
        <v>0</v>
      </c>
      <c r="O87" s="23">
        <f t="shared" si="33"/>
        <v>2532000</v>
      </c>
      <c r="P87" s="23">
        <f t="shared" si="33"/>
        <v>41342050</v>
      </c>
    </row>
    <row r="88" spans="1:16" s="19" customFormat="1" ht="62.45" customHeight="1">
      <c r="A88" s="6" t="s">
        <v>111</v>
      </c>
      <c r="B88" s="6" t="s">
        <v>33</v>
      </c>
      <c r="C88" s="7" t="s">
        <v>17</v>
      </c>
      <c r="D88" s="8" t="s">
        <v>34</v>
      </c>
      <c r="E88" s="5">
        <f>F88+I88</f>
        <v>2522000</v>
      </c>
      <c r="F88" s="5">
        <f>2554000-32000</f>
        <v>2522000</v>
      </c>
      <c r="G88" s="5">
        <v>2100000</v>
      </c>
      <c r="H88" s="9">
        <v>0</v>
      </c>
      <c r="I88" s="9">
        <v>0</v>
      </c>
      <c r="J88" s="5">
        <f>L88+O88</f>
        <v>32000</v>
      </c>
      <c r="K88" s="9">
        <f>O88</f>
        <v>32000</v>
      </c>
      <c r="L88" s="9">
        <v>0</v>
      </c>
      <c r="M88" s="9">
        <v>0</v>
      </c>
      <c r="N88" s="9">
        <v>0</v>
      </c>
      <c r="O88" s="9">
        <f>32000</f>
        <v>32000</v>
      </c>
      <c r="P88" s="5">
        <f>E88+J88</f>
        <v>2554000</v>
      </c>
    </row>
    <row r="89" spans="1:16" s="321" customFormat="1" ht="24.6" customHeight="1">
      <c r="A89" s="6" t="s">
        <v>468</v>
      </c>
      <c r="B89" s="6">
        <v>8600</v>
      </c>
      <c r="C89" s="7" t="s">
        <v>469</v>
      </c>
      <c r="D89" s="4" t="s">
        <v>470</v>
      </c>
      <c r="E89" s="5">
        <f>F89+I89</f>
        <v>1966250</v>
      </c>
      <c r="F89" s="9">
        <v>1966250</v>
      </c>
      <c r="G89" s="9">
        <v>0</v>
      </c>
      <c r="H89" s="9">
        <v>0</v>
      </c>
      <c r="I89" s="9">
        <v>0</v>
      </c>
      <c r="J89" s="5">
        <f>L89+O89</f>
        <v>0</v>
      </c>
      <c r="K89" s="9">
        <f>O89</f>
        <v>0</v>
      </c>
      <c r="L89" s="9">
        <v>0</v>
      </c>
      <c r="M89" s="9">
        <v>0</v>
      </c>
      <c r="N89" s="9">
        <v>0</v>
      </c>
      <c r="O89" s="9">
        <v>0</v>
      </c>
      <c r="P89" s="5">
        <f>E89+J89</f>
        <v>1966250</v>
      </c>
    </row>
    <row r="90" spans="1:16" s="19" customFormat="1" ht="33.6" customHeight="1">
      <c r="A90" s="6" t="s">
        <v>471</v>
      </c>
      <c r="B90" s="6" t="s">
        <v>472</v>
      </c>
      <c r="C90" s="7" t="s">
        <v>331</v>
      </c>
      <c r="D90" s="8" t="s">
        <v>473</v>
      </c>
      <c r="E90" s="5">
        <v>150000</v>
      </c>
      <c r="F90" s="9">
        <v>0</v>
      </c>
      <c r="G90" s="9">
        <v>0</v>
      </c>
      <c r="H90" s="9">
        <v>0</v>
      </c>
      <c r="I90" s="9">
        <v>0</v>
      </c>
      <c r="J90" s="5">
        <f>L90+O90</f>
        <v>0</v>
      </c>
      <c r="K90" s="9">
        <f>O90</f>
        <v>0</v>
      </c>
      <c r="L90" s="9">
        <v>0</v>
      </c>
      <c r="M90" s="9">
        <v>0</v>
      </c>
      <c r="N90" s="9">
        <v>0</v>
      </c>
      <c r="O90" s="9">
        <v>0</v>
      </c>
      <c r="P90" s="5">
        <f>E90+J90</f>
        <v>150000</v>
      </c>
    </row>
    <row r="91" spans="1:16" s="19" customFormat="1" ht="25.15" customHeight="1">
      <c r="A91" s="6" t="s">
        <v>474</v>
      </c>
      <c r="B91" s="6" t="s">
        <v>475</v>
      </c>
      <c r="C91" s="7" t="s">
        <v>20</v>
      </c>
      <c r="D91" s="8" t="s">
        <v>476</v>
      </c>
      <c r="E91" s="5">
        <f>F91</f>
        <v>32516500</v>
      </c>
      <c r="F91" s="9">
        <v>32516500</v>
      </c>
      <c r="G91" s="9">
        <v>0</v>
      </c>
      <c r="H91" s="9">
        <v>0</v>
      </c>
      <c r="I91" s="9">
        <v>0</v>
      </c>
      <c r="J91" s="5">
        <f>L91+O91</f>
        <v>0</v>
      </c>
      <c r="K91" s="9">
        <f>O91</f>
        <v>0</v>
      </c>
      <c r="L91" s="9">
        <v>0</v>
      </c>
      <c r="M91" s="9">
        <v>0</v>
      </c>
      <c r="N91" s="9">
        <v>0</v>
      </c>
      <c r="O91" s="9">
        <v>0</v>
      </c>
      <c r="P91" s="5">
        <f>E91+J91</f>
        <v>32516500</v>
      </c>
    </row>
    <row r="92" spans="1:16" ht="38.450000000000003" customHeight="1">
      <c r="A92" s="6" t="s">
        <v>90</v>
      </c>
      <c r="B92" s="6" t="s">
        <v>91</v>
      </c>
      <c r="C92" s="73" t="s">
        <v>20</v>
      </c>
      <c r="D92" s="4" t="s">
        <v>92</v>
      </c>
      <c r="E92" s="5">
        <f>F92+I92</f>
        <v>1655300</v>
      </c>
      <c r="F92" s="9">
        <f>500000+155300+1000000</f>
        <v>1655300</v>
      </c>
      <c r="G92" s="9">
        <v>0</v>
      </c>
      <c r="H92" s="9">
        <v>0</v>
      </c>
      <c r="I92" s="9">
        <v>0</v>
      </c>
      <c r="J92" s="5">
        <f>K92</f>
        <v>2500000</v>
      </c>
      <c r="K92" s="9">
        <f t="shared" ref="K92" si="34">O92</f>
        <v>2500000</v>
      </c>
      <c r="L92" s="9">
        <v>0</v>
      </c>
      <c r="M92" s="9">
        <v>0</v>
      </c>
      <c r="N92" s="9">
        <v>0</v>
      </c>
      <c r="O92" s="9">
        <f>2500000</f>
        <v>2500000</v>
      </c>
      <c r="P92" s="5">
        <f>J92+E92</f>
        <v>4155300</v>
      </c>
    </row>
    <row r="93" spans="1:16" s="19" customFormat="1" ht="23.45" customHeight="1">
      <c r="A93" s="327" t="s">
        <v>53</v>
      </c>
      <c r="B93" s="327" t="s">
        <v>53</v>
      </c>
      <c r="C93" s="328" t="s">
        <v>53</v>
      </c>
      <c r="D93" s="70" t="s">
        <v>54</v>
      </c>
      <c r="E93" s="23">
        <f t="shared" ref="E93:P93" si="35">E15+E45+E72+E86</f>
        <v>247884692.00999999</v>
      </c>
      <c r="F93" s="23">
        <f t="shared" si="35"/>
        <v>242283842.00999999</v>
      </c>
      <c r="G93" s="23">
        <f t="shared" si="35"/>
        <v>118756080</v>
      </c>
      <c r="H93" s="23">
        <f t="shared" si="35"/>
        <v>18520250</v>
      </c>
      <c r="I93" s="23">
        <f t="shared" si="35"/>
        <v>5450850</v>
      </c>
      <c r="J93" s="23">
        <f t="shared" si="35"/>
        <v>166146646</v>
      </c>
      <c r="K93" s="23">
        <f t="shared" si="35"/>
        <v>127893146</v>
      </c>
      <c r="L93" s="23">
        <f t="shared" si="35"/>
        <v>3950000</v>
      </c>
      <c r="M93" s="23">
        <f t="shared" si="35"/>
        <v>0</v>
      </c>
      <c r="N93" s="23">
        <f t="shared" si="35"/>
        <v>519950</v>
      </c>
      <c r="O93" s="23">
        <f t="shared" si="35"/>
        <v>162196646</v>
      </c>
      <c r="P93" s="23">
        <f t="shared" si="35"/>
        <v>414031338.00999999</v>
      </c>
    </row>
    <row r="94" spans="1:16" s="329" customFormat="1" ht="58.9" customHeight="1">
      <c r="B94" s="330"/>
      <c r="D94" s="18" t="s">
        <v>477</v>
      </c>
      <c r="E94" s="331"/>
      <c r="F94" s="331"/>
      <c r="G94" s="331"/>
      <c r="H94" s="331"/>
      <c r="I94" s="18"/>
    </row>
  </sheetData>
  <mergeCells count="24">
    <mergeCell ref="L1:P3"/>
    <mergeCell ref="A5:P5"/>
    <mergeCell ref="A7:P7"/>
    <mergeCell ref="A8:P8"/>
    <mergeCell ref="A10:A13"/>
    <mergeCell ref="B10:B13"/>
    <mergeCell ref="C10:C13"/>
    <mergeCell ref="D10:D13"/>
    <mergeCell ref="E10:I10"/>
    <mergeCell ref="J10:O10"/>
    <mergeCell ref="M12:M13"/>
    <mergeCell ref="N12:N13"/>
    <mergeCell ref="G12:G13"/>
    <mergeCell ref="H12:H13"/>
    <mergeCell ref="P10:P13"/>
    <mergeCell ref="E11:E13"/>
    <mergeCell ref="L11:L13"/>
    <mergeCell ref="M11:N11"/>
    <mergeCell ref="O11:O13"/>
    <mergeCell ref="F11:F13"/>
    <mergeCell ref="G11:H11"/>
    <mergeCell ref="I11:I13"/>
    <mergeCell ref="J11:J13"/>
    <mergeCell ref="K11:K13"/>
  </mergeCells>
  <pageMargins left="0.19685039370078741" right="0.19685039370078741" top="0.59055118110236227" bottom="0.23622047244094491" header="0" footer="0.19685039370078741"/>
  <pageSetup paperSize="9" scale="68" fitToHeight="500" orientation="landscape"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4"/>
  <sheetViews>
    <sheetView view="pageBreakPreview" topLeftCell="A37" zoomScale="85" zoomScaleNormal="100" zoomScaleSheetLayoutView="85" workbookViewId="0">
      <selection activeCell="A44" sqref="A44"/>
    </sheetView>
  </sheetViews>
  <sheetFormatPr defaultColWidth="8.85546875" defaultRowHeight="12.75"/>
  <cols>
    <col min="1" max="1" width="9.85546875" style="15" customWidth="1"/>
    <col min="2" max="2" width="7.85546875" style="15" customWidth="1"/>
    <col min="3" max="3" width="7.7109375" style="15" customWidth="1"/>
    <col min="4" max="4" width="35.5703125" style="15" customWidth="1"/>
    <col min="5" max="6" width="14.85546875" style="15" customWidth="1"/>
    <col min="7" max="7" width="14.7109375" style="15" customWidth="1"/>
    <col min="8" max="8" width="14.28515625" style="15" customWidth="1"/>
    <col min="9" max="9" width="13" style="15" customWidth="1"/>
    <col min="10" max="10" width="15.42578125" style="15" customWidth="1"/>
    <col min="11" max="11" width="15.5703125" style="15" customWidth="1"/>
    <col min="12" max="12" width="13.42578125" style="15" customWidth="1"/>
    <col min="13" max="13" width="11" style="15" customWidth="1"/>
    <col min="14" max="14" width="11.28515625" style="15" customWidth="1"/>
    <col min="15" max="15" width="15.42578125" style="15" customWidth="1"/>
    <col min="16" max="16" width="14.42578125" style="15" customWidth="1"/>
    <col min="17" max="16384" width="8.85546875" style="15"/>
  </cols>
  <sheetData>
    <row r="1" spans="1:16">
      <c r="M1" s="378" t="s">
        <v>483</v>
      </c>
      <c r="N1" s="379"/>
      <c r="O1" s="379"/>
      <c r="P1" s="379"/>
    </row>
    <row r="2" spans="1:16">
      <c r="M2" s="379"/>
      <c r="N2" s="379"/>
      <c r="O2" s="379"/>
      <c r="P2" s="379"/>
    </row>
    <row r="3" spans="1:16" ht="39" customHeight="1">
      <c r="M3" s="379"/>
      <c r="N3" s="379"/>
      <c r="O3" s="379"/>
      <c r="P3" s="379"/>
    </row>
    <row r="4" spans="1:16" ht="18.600000000000001" customHeight="1"/>
    <row r="5" spans="1:16" ht="19.899999999999999" customHeight="1">
      <c r="A5" s="362" t="s">
        <v>491</v>
      </c>
      <c r="B5" s="362"/>
      <c r="C5" s="362"/>
      <c r="D5" s="362"/>
      <c r="E5" s="362"/>
      <c r="F5" s="362"/>
      <c r="G5" s="362"/>
      <c r="H5" s="362"/>
      <c r="I5" s="362"/>
      <c r="J5" s="362"/>
      <c r="K5" s="362"/>
      <c r="L5" s="362"/>
      <c r="M5" s="362"/>
      <c r="N5" s="362"/>
      <c r="O5" s="362"/>
      <c r="P5" s="362"/>
    </row>
    <row r="6" spans="1:16" ht="18.600000000000001" customHeight="1">
      <c r="B6" s="380" t="s">
        <v>241</v>
      </c>
      <c r="C6" s="380"/>
      <c r="D6" s="380"/>
      <c r="E6" s="380"/>
      <c r="F6" s="380"/>
      <c r="G6" s="380"/>
      <c r="H6" s="380"/>
      <c r="I6" s="380"/>
      <c r="J6" s="380"/>
      <c r="K6" s="380"/>
      <c r="L6" s="380"/>
      <c r="M6" s="380"/>
      <c r="N6" s="380"/>
      <c r="O6" s="380"/>
      <c r="P6" s="26"/>
    </row>
    <row r="7" spans="1:16" ht="22.15" customHeight="1">
      <c r="A7" s="363" t="s">
        <v>55</v>
      </c>
      <c r="B7" s="363"/>
      <c r="C7" s="363"/>
      <c r="D7" s="363"/>
      <c r="E7" s="363"/>
      <c r="F7" s="363"/>
      <c r="G7" s="363"/>
      <c r="H7" s="363"/>
      <c r="I7" s="363"/>
      <c r="J7" s="363"/>
      <c r="K7" s="363"/>
      <c r="L7" s="363"/>
      <c r="M7" s="363"/>
      <c r="N7" s="363"/>
      <c r="O7" s="363"/>
      <c r="P7" s="363"/>
    </row>
    <row r="8" spans="1:16">
      <c r="A8" s="364" t="s">
        <v>56</v>
      </c>
      <c r="B8" s="364"/>
      <c r="C8" s="364"/>
      <c r="D8" s="364"/>
      <c r="E8" s="364"/>
      <c r="F8" s="364"/>
      <c r="G8" s="364"/>
      <c r="H8" s="364"/>
      <c r="I8" s="364"/>
      <c r="J8" s="364"/>
      <c r="K8" s="364"/>
      <c r="L8" s="364"/>
      <c r="M8" s="364"/>
      <c r="N8" s="364"/>
      <c r="O8" s="364"/>
      <c r="P8" s="364"/>
    </row>
    <row r="9" spans="1:16" ht="13.15" customHeight="1">
      <c r="A9" s="385"/>
      <c r="B9" s="385"/>
      <c r="C9" s="385"/>
      <c r="D9" s="385"/>
      <c r="E9" s="385"/>
      <c r="F9" s="385"/>
      <c r="G9" s="385"/>
      <c r="H9" s="385"/>
      <c r="I9" s="385"/>
      <c r="J9" s="385"/>
      <c r="K9" s="385"/>
      <c r="L9" s="385"/>
      <c r="M9" s="385"/>
      <c r="N9" s="385"/>
      <c r="O9" s="385"/>
      <c r="P9" s="27" t="s">
        <v>62</v>
      </c>
    </row>
    <row r="10" spans="1:16" ht="26.45" customHeight="1">
      <c r="A10" s="365" t="s">
        <v>0</v>
      </c>
      <c r="B10" s="366" t="s">
        <v>1</v>
      </c>
      <c r="C10" s="366" t="s">
        <v>2</v>
      </c>
      <c r="D10" s="381" t="s">
        <v>3</v>
      </c>
      <c r="E10" s="382" t="s">
        <v>4</v>
      </c>
      <c r="F10" s="383"/>
      <c r="G10" s="383"/>
      <c r="H10" s="383"/>
      <c r="I10" s="384"/>
      <c r="J10" s="381" t="s">
        <v>10</v>
      </c>
      <c r="K10" s="381"/>
      <c r="L10" s="381"/>
      <c r="M10" s="381"/>
      <c r="N10" s="381"/>
      <c r="O10" s="381"/>
      <c r="P10" s="381" t="s">
        <v>12</v>
      </c>
    </row>
    <row r="11" spans="1:16" ht="22.9" customHeight="1">
      <c r="A11" s="365"/>
      <c r="B11" s="366"/>
      <c r="C11" s="366"/>
      <c r="D11" s="381"/>
      <c r="E11" s="381" t="s">
        <v>5</v>
      </c>
      <c r="F11" s="381" t="s">
        <v>6</v>
      </c>
      <c r="G11" s="381" t="s">
        <v>7</v>
      </c>
      <c r="H11" s="381"/>
      <c r="I11" s="381" t="s">
        <v>9</v>
      </c>
      <c r="J11" s="381" t="s">
        <v>5</v>
      </c>
      <c r="K11" s="381" t="s">
        <v>66</v>
      </c>
      <c r="L11" s="381" t="s">
        <v>6</v>
      </c>
      <c r="M11" s="381" t="s">
        <v>7</v>
      </c>
      <c r="N11" s="381"/>
      <c r="O11" s="381" t="s">
        <v>67</v>
      </c>
      <c r="P11" s="381"/>
    </row>
    <row r="12" spans="1:16" ht="13.9" customHeight="1">
      <c r="A12" s="365"/>
      <c r="B12" s="366"/>
      <c r="C12" s="366"/>
      <c r="D12" s="381"/>
      <c r="E12" s="381"/>
      <c r="F12" s="381"/>
      <c r="G12" s="381" t="s">
        <v>93</v>
      </c>
      <c r="H12" s="381" t="s">
        <v>8</v>
      </c>
      <c r="I12" s="381"/>
      <c r="J12" s="381"/>
      <c r="K12" s="381"/>
      <c r="L12" s="381"/>
      <c r="M12" s="381" t="s">
        <v>68</v>
      </c>
      <c r="N12" s="381" t="s">
        <v>8</v>
      </c>
      <c r="O12" s="381"/>
      <c r="P12" s="381"/>
    </row>
    <row r="13" spans="1:16" ht="34.15" customHeight="1">
      <c r="A13" s="365"/>
      <c r="B13" s="366"/>
      <c r="C13" s="366"/>
      <c r="D13" s="381"/>
      <c r="E13" s="381"/>
      <c r="F13" s="381"/>
      <c r="G13" s="381"/>
      <c r="H13" s="381"/>
      <c r="I13" s="381"/>
      <c r="J13" s="381"/>
      <c r="K13" s="381"/>
      <c r="L13" s="381"/>
      <c r="M13" s="381"/>
      <c r="N13" s="381"/>
      <c r="O13" s="381"/>
      <c r="P13" s="381"/>
    </row>
    <row r="14" spans="1:16" ht="16.899999999999999" customHeight="1">
      <c r="A14" s="28">
        <v>1</v>
      </c>
      <c r="B14" s="28">
        <v>2</v>
      </c>
      <c r="C14" s="28">
        <v>3</v>
      </c>
      <c r="D14" s="28">
        <v>4</v>
      </c>
      <c r="E14" s="28">
        <v>5</v>
      </c>
      <c r="F14" s="28">
        <v>6</v>
      </c>
      <c r="G14" s="28">
        <v>7</v>
      </c>
      <c r="H14" s="28">
        <v>8</v>
      </c>
      <c r="I14" s="28">
        <v>9</v>
      </c>
      <c r="J14" s="28">
        <v>10</v>
      </c>
      <c r="K14" s="28">
        <v>11</v>
      </c>
      <c r="L14" s="28">
        <v>12</v>
      </c>
      <c r="M14" s="28">
        <v>13</v>
      </c>
      <c r="N14" s="28">
        <v>14</v>
      </c>
      <c r="O14" s="28">
        <v>15</v>
      </c>
      <c r="P14" s="28">
        <v>16</v>
      </c>
    </row>
    <row r="15" spans="1:16" ht="19.899999999999999" customHeight="1">
      <c r="A15" s="386" t="s">
        <v>210</v>
      </c>
      <c r="B15" s="387"/>
      <c r="C15" s="387"/>
      <c r="D15" s="387"/>
      <c r="E15" s="387"/>
      <c r="F15" s="387"/>
      <c r="G15" s="387"/>
      <c r="H15" s="387"/>
      <c r="I15" s="387"/>
      <c r="J15" s="387"/>
      <c r="K15" s="387"/>
      <c r="L15" s="387"/>
      <c r="M15" s="387"/>
      <c r="N15" s="387"/>
      <c r="O15" s="387"/>
      <c r="P15" s="388"/>
    </row>
    <row r="16" spans="1:16" s="14" customFormat="1" ht="23.45" customHeight="1">
      <c r="A16" s="374" t="s">
        <v>130</v>
      </c>
      <c r="B16" s="375"/>
      <c r="C16" s="375"/>
      <c r="D16" s="376"/>
      <c r="E16" s="29">
        <f>E17+E21</f>
        <v>4862887</v>
      </c>
      <c r="F16" s="29">
        <f t="shared" ref="F16:P16" si="0">F17+F21</f>
        <v>4762887</v>
      </c>
      <c r="G16" s="29">
        <f t="shared" si="0"/>
        <v>16000</v>
      </c>
      <c r="H16" s="29">
        <f t="shared" si="0"/>
        <v>75000</v>
      </c>
      <c r="I16" s="29">
        <f t="shared" si="0"/>
        <v>0</v>
      </c>
      <c r="J16" s="29">
        <f t="shared" si="0"/>
        <v>39945876</v>
      </c>
      <c r="K16" s="29">
        <f t="shared" si="0"/>
        <v>6695876</v>
      </c>
      <c r="L16" s="29">
        <f t="shared" si="0"/>
        <v>0</v>
      </c>
      <c r="M16" s="29">
        <f t="shared" si="0"/>
        <v>0</v>
      </c>
      <c r="N16" s="29">
        <f t="shared" si="0"/>
        <v>0</v>
      </c>
      <c r="O16" s="29">
        <f t="shared" si="0"/>
        <v>39945876</v>
      </c>
      <c r="P16" s="29">
        <f t="shared" si="0"/>
        <v>44808763</v>
      </c>
    </row>
    <row r="17" spans="1:16" s="14" customFormat="1" ht="55.15" customHeight="1">
      <c r="A17" s="371" t="s">
        <v>248</v>
      </c>
      <c r="B17" s="372"/>
      <c r="C17" s="372"/>
      <c r="D17" s="373"/>
      <c r="E17" s="29">
        <f t="shared" ref="E17:P17" si="1">E20</f>
        <v>0</v>
      </c>
      <c r="F17" s="29">
        <f t="shared" si="1"/>
        <v>0</v>
      </c>
      <c r="G17" s="29">
        <f t="shared" si="1"/>
        <v>0</v>
      </c>
      <c r="H17" s="29">
        <f t="shared" si="1"/>
        <v>0</v>
      </c>
      <c r="I17" s="29">
        <f t="shared" si="1"/>
        <v>0</v>
      </c>
      <c r="J17" s="29">
        <f t="shared" si="1"/>
        <v>33250000</v>
      </c>
      <c r="K17" s="29">
        <f t="shared" si="1"/>
        <v>0</v>
      </c>
      <c r="L17" s="29">
        <f t="shared" si="1"/>
        <v>0</v>
      </c>
      <c r="M17" s="29">
        <f t="shared" si="1"/>
        <v>0</v>
      </c>
      <c r="N17" s="29">
        <f t="shared" si="1"/>
        <v>0</v>
      </c>
      <c r="O17" s="29">
        <f t="shared" si="1"/>
        <v>33250000</v>
      </c>
      <c r="P17" s="29">
        <f t="shared" si="1"/>
        <v>33250000</v>
      </c>
    </row>
    <row r="18" spans="1:16" s="19" customFormat="1" ht="19.899999999999999" customHeight="1">
      <c r="A18" s="71" t="s">
        <v>13</v>
      </c>
      <c r="B18" s="31"/>
      <c r="C18" s="24"/>
      <c r="D18" s="72" t="s">
        <v>14</v>
      </c>
      <c r="E18" s="23">
        <f>E19</f>
        <v>0</v>
      </c>
      <c r="F18" s="23">
        <f t="shared" ref="F18:P19" si="2">F19</f>
        <v>0</v>
      </c>
      <c r="G18" s="23">
        <f t="shared" si="2"/>
        <v>0</v>
      </c>
      <c r="H18" s="23">
        <f t="shared" si="2"/>
        <v>0</v>
      </c>
      <c r="I18" s="23">
        <f t="shared" si="2"/>
        <v>0</v>
      </c>
      <c r="J18" s="23">
        <f t="shared" si="2"/>
        <v>33250000</v>
      </c>
      <c r="K18" s="23">
        <f t="shared" si="2"/>
        <v>0</v>
      </c>
      <c r="L18" s="23">
        <f t="shared" si="2"/>
        <v>0</v>
      </c>
      <c r="M18" s="23">
        <f t="shared" si="2"/>
        <v>0</v>
      </c>
      <c r="N18" s="23">
        <f t="shared" si="2"/>
        <v>0</v>
      </c>
      <c r="O18" s="23">
        <f t="shared" si="2"/>
        <v>33250000</v>
      </c>
      <c r="P18" s="23">
        <f t="shared" si="2"/>
        <v>33250000</v>
      </c>
    </row>
    <row r="19" spans="1:16" s="19" customFormat="1" ht="21" customHeight="1">
      <c r="A19" s="71" t="s">
        <v>15</v>
      </c>
      <c r="B19" s="31"/>
      <c r="C19" s="24"/>
      <c r="D19" s="72" t="s">
        <v>14</v>
      </c>
      <c r="E19" s="23">
        <f>E20</f>
        <v>0</v>
      </c>
      <c r="F19" s="23">
        <f t="shared" si="2"/>
        <v>0</v>
      </c>
      <c r="G19" s="23">
        <f t="shared" si="2"/>
        <v>0</v>
      </c>
      <c r="H19" s="23">
        <f t="shared" si="2"/>
        <v>0</v>
      </c>
      <c r="I19" s="23">
        <f t="shared" si="2"/>
        <v>0</v>
      </c>
      <c r="J19" s="23">
        <f t="shared" si="2"/>
        <v>33250000</v>
      </c>
      <c r="K19" s="23">
        <f t="shared" si="2"/>
        <v>0</v>
      </c>
      <c r="L19" s="23">
        <f t="shared" si="2"/>
        <v>0</v>
      </c>
      <c r="M19" s="23">
        <f t="shared" si="2"/>
        <v>0</v>
      </c>
      <c r="N19" s="23">
        <f t="shared" si="2"/>
        <v>0</v>
      </c>
      <c r="O19" s="23">
        <f t="shared" si="2"/>
        <v>33250000</v>
      </c>
      <c r="P19" s="23">
        <f t="shared" si="2"/>
        <v>33250000</v>
      </c>
    </row>
    <row r="20" spans="1:16" s="16" customFormat="1" ht="36" customHeight="1">
      <c r="A20" s="6" t="s">
        <v>251</v>
      </c>
      <c r="B20" s="6">
        <v>7367</v>
      </c>
      <c r="C20" s="7" t="s">
        <v>106</v>
      </c>
      <c r="D20" s="4" t="s">
        <v>250</v>
      </c>
      <c r="E20" s="5">
        <f t="shared" ref="E20" si="3">F20+I20</f>
        <v>0</v>
      </c>
      <c r="F20" s="132">
        <v>0</v>
      </c>
      <c r="G20" s="132">
        <v>0</v>
      </c>
      <c r="H20" s="9">
        <v>0</v>
      </c>
      <c r="I20" s="9">
        <v>0</v>
      </c>
      <c r="J20" s="5">
        <f>L20+O20</f>
        <v>33250000</v>
      </c>
      <c r="K20" s="9">
        <v>0</v>
      </c>
      <c r="L20" s="9">
        <v>0</v>
      </c>
      <c r="M20" s="9">
        <v>0</v>
      </c>
      <c r="N20" s="9">
        <v>0</v>
      </c>
      <c r="O20" s="9">
        <v>33250000</v>
      </c>
      <c r="P20" s="5">
        <f t="shared" ref="P20" si="4">E20+J20</f>
        <v>33250000</v>
      </c>
    </row>
    <row r="21" spans="1:16" s="14" customFormat="1" ht="31.9" customHeight="1">
      <c r="A21" s="374" t="s">
        <v>249</v>
      </c>
      <c r="B21" s="375"/>
      <c r="C21" s="375"/>
      <c r="D21" s="376"/>
      <c r="E21" s="29">
        <f>E22+E33+E38+E44</f>
        <v>4862887</v>
      </c>
      <c r="F21" s="29">
        <f t="shared" ref="F21:P21" si="5">F22+F33+F38+F44</f>
        <v>4762887</v>
      </c>
      <c r="G21" s="29">
        <f t="shared" si="5"/>
        <v>16000</v>
      </c>
      <c r="H21" s="29">
        <f t="shared" si="5"/>
        <v>75000</v>
      </c>
      <c r="I21" s="29">
        <f t="shared" si="5"/>
        <v>0</v>
      </c>
      <c r="J21" s="29">
        <f t="shared" si="5"/>
        <v>6695876</v>
      </c>
      <c r="K21" s="29">
        <f t="shared" si="5"/>
        <v>6695876</v>
      </c>
      <c r="L21" s="29">
        <f t="shared" si="5"/>
        <v>0</v>
      </c>
      <c r="M21" s="29">
        <f t="shared" si="5"/>
        <v>0</v>
      </c>
      <c r="N21" s="29">
        <f t="shared" si="5"/>
        <v>0</v>
      </c>
      <c r="O21" s="29">
        <f t="shared" si="5"/>
        <v>6695876</v>
      </c>
      <c r="P21" s="29">
        <f t="shared" si="5"/>
        <v>11558763</v>
      </c>
    </row>
    <row r="22" spans="1:16" s="19" customFormat="1" ht="22.15" customHeight="1">
      <c r="A22" s="71" t="s">
        <v>13</v>
      </c>
      <c r="B22" s="31"/>
      <c r="C22" s="24"/>
      <c r="D22" s="72" t="s">
        <v>14</v>
      </c>
      <c r="E22" s="23">
        <f>E23</f>
        <v>1890757</v>
      </c>
      <c r="F22" s="23">
        <f t="shared" ref="F22:P22" si="6">F23</f>
        <v>1790757</v>
      </c>
      <c r="G22" s="23">
        <f t="shared" si="6"/>
        <v>0</v>
      </c>
      <c r="H22" s="23">
        <f t="shared" si="6"/>
        <v>75000</v>
      </c>
      <c r="I22" s="23">
        <f t="shared" si="6"/>
        <v>0</v>
      </c>
      <c r="J22" s="23">
        <f t="shared" si="6"/>
        <v>3395876</v>
      </c>
      <c r="K22" s="23">
        <f t="shared" si="6"/>
        <v>3395876</v>
      </c>
      <c r="L22" s="23">
        <f t="shared" si="6"/>
        <v>0</v>
      </c>
      <c r="M22" s="23">
        <f t="shared" si="6"/>
        <v>0</v>
      </c>
      <c r="N22" s="23">
        <f t="shared" si="6"/>
        <v>0</v>
      </c>
      <c r="O22" s="23">
        <f t="shared" si="6"/>
        <v>3395876</v>
      </c>
      <c r="P22" s="23">
        <f t="shared" si="6"/>
        <v>5286633</v>
      </c>
    </row>
    <row r="23" spans="1:16" s="19" customFormat="1" ht="24" customHeight="1">
      <c r="A23" s="71" t="s">
        <v>15</v>
      </c>
      <c r="B23" s="31"/>
      <c r="C23" s="24"/>
      <c r="D23" s="72" t="s">
        <v>14</v>
      </c>
      <c r="E23" s="23">
        <f>SUM(E24:E32)</f>
        <v>1890757</v>
      </c>
      <c r="F23" s="23">
        <f>SUM(F24:F32)</f>
        <v>1790757</v>
      </c>
      <c r="G23" s="23">
        <f t="shared" ref="G23:P23" si="7">SUM(G24:G32)</f>
        <v>0</v>
      </c>
      <c r="H23" s="23">
        <f t="shared" si="7"/>
        <v>75000</v>
      </c>
      <c r="I23" s="23">
        <f t="shared" si="7"/>
        <v>0</v>
      </c>
      <c r="J23" s="23">
        <f t="shared" si="7"/>
        <v>3395876</v>
      </c>
      <c r="K23" s="23">
        <f t="shared" si="7"/>
        <v>3395876</v>
      </c>
      <c r="L23" s="23">
        <f t="shared" si="7"/>
        <v>0</v>
      </c>
      <c r="M23" s="23">
        <f t="shared" si="7"/>
        <v>0</v>
      </c>
      <c r="N23" s="23">
        <f t="shared" si="7"/>
        <v>0</v>
      </c>
      <c r="O23" s="23">
        <f t="shared" si="7"/>
        <v>3395876</v>
      </c>
      <c r="P23" s="23">
        <f t="shared" si="7"/>
        <v>5286633</v>
      </c>
    </row>
    <row r="24" spans="1:16" s="14" customFormat="1" ht="93.6" customHeight="1">
      <c r="A24" s="6" t="s">
        <v>16</v>
      </c>
      <c r="B24" s="6" t="s">
        <v>18</v>
      </c>
      <c r="C24" s="7" t="s">
        <v>17</v>
      </c>
      <c r="D24" s="4" t="s">
        <v>19</v>
      </c>
      <c r="E24" s="5">
        <f t="shared" ref="E24" si="8">F24+I24</f>
        <v>143254</v>
      </c>
      <c r="F24" s="9">
        <f>34890+15000+13365+60000+19999</f>
        <v>143254</v>
      </c>
      <c r="G24" s="9">
        <v>0</v>
      </c>
      <c r="H24" s="9">
        <v>75000</v>
      </c>
      <c r="I24" s="9">
        <v>0</v>
      </c>
      <c r="J24" s="5">
        <f>K24</f>
        <v>30000</v>
      </c>
      <c r="K24" s="9">
        <f t="shared" ref="K24" si="9">O24</f>
        <v>30000</v>
      </c>
      <c r="L24" s="9">
        <v>0</v>
      </c>
      <c r="M24" s="9">
        <v>0</v>
      </c>
      <c r="N24" s="9">
        <v>0</v>
      </c>
      <c r="O24" s="5">
        <f>30000</f>
        <v>30000</v>
      </c>
      <c r="P24" s="5">
        <f t="shared" ref="P24:P31" si="10">E24+J24</f>
        <v>173254</v>
      </c>
    </row>
    <row r="25" spans="1:16" s="14" customFormat="1" ht="36.6" customHeight="1">
      <c r="A25" s="6" t="s">
        <v>94</v>
      </c>
      <c r="B25" s="6" t="s">
        <v>95</v>
      </c>
      <c r="C25" s="7" t="s">
        <v>96</v>
      </c>
      <c r="D25" s="8" t="s">
        <v>97</v>
      </c>
      <c r="E25" s="5">
        <f t="shared" ref="E25" si="11">F25+I25</f>
        <v>156000</v>
      </c>
      <c r="F25" s="9">
        <f>25000+70000+21000+40000</f>
        <v>156000</v>
      </c>
      <c r="G25" s="9">
        <v>0</v>
      </c>
      <c r="H25" s="9">
        <v>0</v>
      </c>
      <c r="I25" s="9">
        <v>0</v>
      </c>
      <c r="J25" s="5">
        <f>K25</f>
        <v>0</v>
      </c>
      <c r="K25" s="9">
        <f t="shared" ref="K25:K26" si="12">O25</f>
        <v>0</v>
      </c>
      <c r="L25" s="9">
        <v>0</v>
      </c>
      <c r="M25" s="9">
        <v>0</v>
      </c>
      <c r="N25" s="9">
        <v>0</v>
      </c>
      <c r="O25" s="5"/>
      <c r="P25" s="5">
        <f t="shared" si="10"/>
        <v>156000</v>
      </c>
    </row>
    <row r="26" spans="1:16" s="17" customFormat="1" ht="39" customHeight="1">
      <c r="A26" s="6" t="s">
        <v>26</v>
      </c>
      <c r="B26" s="6" t="s">
        <v>27</v>
      </c>
      <c r="C26" s="7" t="s">
        <v>25</v>
      </c>
      <c r="D26" s="8" t="s">
        <v>28</v>
      </c>
      <c r="E26" s="5">
        <f>F26+I26</f>
        <v>125000</v>
      </c>
      <c r="F26" s="5">
        <f>85000+40000</f>
        <v>125000</v>
      </c>
      <c r="G26" s="132">
        <v>0</v>
      </c>
      <c r="H26" s="132">
        <v>0</v>
      </c>
      <c r="I26" s="132">
        <v>0</v>
      </c>
      <c r="J26" s="5">
        <f>L26+O26</f>
        <v>0</v>
      </c>
      <c r="K26" s="9">
        <f t="shared" si="12"/>
        <v>0</v>
      </c>
      <c r="L26" s="9">
        <v>0</v>
      </c>
      <c r="M26" s="9">
        <v>0</v>
      </c>
      <c r="N26" s="9">
        <v>0</v>
      </c>
      <c r="O26" s="9">
        <v>0</v>
      </c>
      <c r="P26" s="5">
        <f t="shared" ref="P26" si="13">E26+J26</f>
        <v>125000</v>
      </c>
    </row>
    <row r="27" spans="1:16" s="1" customFormat="1" ht="26.45" customHeight="1">
      <c r="A27" s="6" t="s">
        <v>98</v>
      </c>
      <c r="B27" s="6" t="s">
        <v>99</v>
      </c>
      <c r="C27" s="7" t="s">
        <v>100</v>
      </c>
      <c r="D27" s="8" t="s">
        <v>101</v>
      </c>
      <c r="E27" s="5">
        <f>F27+I27</f>
        <v>693000</v>
      </c>
      <c r="F27" s="5">
        <v>693000</v>
      </c>
      <c r="G27" s="9">
        <v>0</v>
      </c>
      <c r="H27" s="9">
        <v>0</v>
      </c>
      <c r="I27" s="9">
        <v>0</v>
      </c>
      <c r="J27" s="5">
        <f t="shared" ref="J27" si="14">L27+O27</f>
        <v>0</v>
      </c>
      <c r="K27" s="5">
        <f>O27</f>
        <v>0</v>
      </c>
      <c r="L27" s="9">
        <v>0</v>
      </c>
      <c r="M27" s="9">
        <v>0</v>
      </c>
      <c r="N27" s="9">
        <v>0</v>
      </c>
      <c r="O27" s="5"/>
      <c r="P27" s="5">
        <f t="shared" si="10"/>
        <v>693000</v>
      </c>
    </row>
    <row r="28" spans="1:16" s="19" customFormat="1" ht="49.15" customHeight="1">
      <c r="A28" s="6" t="s">
        <v>102</v>
      </c>
      <c r="B28" s="6" t="s">
        <v>103</v>
      </c>
      <c r="C28" s="7" t="s">
        <v>104</v>
      </c>
      <c r="D28" s="8" t="s">
        <v>105</v>
      </c>
      <c r="E28" s="5">
        <f t="shared" ref="E28" si="15">F28+I28</f>
        <v>0</v>
      </c>
      <c r="F28" s="132">
        <v>0</v>
      </c>
      <c r="G28" s="9">
        <v>0</v>
      </c>
      <c r="H28" s="9"/>
      <c r="I28" s="9">
        <v>0</v>
      </c>
      <c r="J28" s="5">
        <f t="shared" ref="J28" si="16">L28+O28</f>
        <v>169000</v>
      </c>
      <c r="K28" s="9">
        <f>O28</f>
        <v>169000</v>
      </c>
      <c r="L28" s="9">
        <v>0</v>
      </c>
      <c r="M28" s="9">
        <v>0</v>
      </c>
      <c r="N28" s="9">
        <v>0</v>
      </c>
      <c r="O28" s="9">
        <v>169000</v>
      </c>
      <c r="P28" s="5">
        <f t="shared" si="10"/>
        <v>169000</v>
      </c>
    </row>
    <row r="29" spans="1:16" s="14" customFormat="1" ht="36" customHeight="1">
      <c r="A29" s="6" t="s">
        <v>308</v>
      </c>
      <c r="B29" s="6" t="s">
        <v>309</v>
      </c>
      <c r="C29" s="7" t="s">
        <v>311</v>
      </c>
      <c r="D29" s="8" t="s">
        <v>310</v>
      </c>
      <c r="E29" s="5">
        <f t="shared" ref="E29" si="17">F29+I29</f>
        <v>12081</v>
      </c>
      <c r="F29" s="9">
        <v>12081</v>
      </c>
      <c r="G29" s="9">
        <v>0</v>
      </c>
      <c r="H29" s="9">
        <v>0</v>
      </c>
      <c r="I29" s="9">
        <v>0</v>
      </c>
      <c r="J29" s="5">
        <f>K29</f>
        <v>0</v>
      </c>
      <c r="K29" s="9">
        <f t="shared" ref="K29:K30" si="18">O29</f>
        <v>0</v>
      </c>
      <c r="L29" s="9">
        <v>0</v>
      </c>
      <c r="M29" s="9">
        <v>0</v>
      </c>
      <c r="N29" s="9">
        <v>0</v>
      </c>
      <c r="O29" s="132">
        <v>0</v>
      </c>
      <c r="P29" s="5">
        <f t="shared" si="10"/>
        <v>12081</v>
      </c>
    </row>
    <row r="30" spans="1:16" s="3" customFormat="1" ht="33.6" customHeight="1">
      <c r="A30" s="6" t="s">
        <v>59</v>
      </c>
      <c r="B30" s="6" t="s">
        <v>60</v>
      </c>
      <c r="C30" s="7" t="s">
        <v>29</v>
      </c>
      <c r="D30" s="8" t="s">
        <v>61</v>
      </c>
      <c r="E30" s="5">
        <f t="shared" ref="E30" si="19">F30+I30</f>
        <v>261422</v>
      </c>
      <c r="F30" s="9">
        <f>151014+110408</f>
        <v>261422</v>
      </c>
      <c r="G30" s="9">
        <v>0</v>
      </c>
      <c r="H30" s="9"/>
      <c r="I30" s="9">
        <v>0</v>
      </c>
      <c r="J30" s="5">
        <f>L30+O30</f>
        <v>0</v>
      </c>
      <c r="K30" s="9">
        <f t="shared" si="18"/>
        <v>0</v>
      </c>
      <c r="L30" s="9">
        <v>0</v>
      </c>
      <c r="M30" s="9">
        <v>0</v>
      </c>
      <c r="N30" s="9">
        <v>0</v>
      </c>
      <c r="O30" s="132">
        <v>0</v>
      </c>
      <c r="P30" s="5">
        <f t="shared" si="10"/>
        <v>261422</v>
      </c>
    </row>
    <row r="31" spans="1:16" s="276" customFormat="1" ht="47.45" customHeight="1">
      <c r="A31" s="6" t="s">
        <v>231</v>
      </c>
      <c r="B31" s="6" t="s">
        <v>232</v>
      </c>
      <c r="C31" s="7" t="s">
        <v>233</v>
      </c>
      <c r="D31" s="8" t="s">
        <v>234</v>
      </c>
      <c r="E31" s="5">
        <v>100000</v>
      </c>
      <c r="F31" s="9">
        <v>0</v>
      </c>
      <c r="G31" s="9">
        <v>0</v>
      </c>
      <c r="H31" s="9">
        <v>0</v>
      </c>
      <c r="I31" s="9">
        <v>0</v>
      </c>
      <c r="J31" s="5">
        <f>L31+O31</f>
        <v>0</v>
      </c>
      <c r="K31" s="9">
        <v>0</v>
      </c>
      <c r="L31" s="9">
        <v>0</v>
      </c>
      <c r="M31" s="9">
        <v>0</v>
      </c>
      <c r="N31" s="9">
        <v>0</v>
      </c>
      <c r="O31" s="9">
        <v>0</v>
      </c>
      <c r="P31" s="5">
        <f t="shared" si="10"/>
        <v>100000</v>
      </c>
    </row>
    <row r="32" spans="1:16" s="17" customFormat="1" ht="61.15" customHeight="1">
      <c r="A32" s="6" t="s">
        <v>85</v>
      </c>
      <c r="B32" s="6" t="s">
        <v>86</v>
      </c>
      <c r="C32" s="7" t="s">
        <v>20</v>
      </c>
      <c r="D32" s="8" t="s">
        <v>87</v>
      </c>
      <c r="E32" s="5">
        <f>F32+I32</f>
        <v>400000</v>
      </c>
      <c r="F32" s="9">
        <f>200000+200000</f>
        <v>400000</v>
      </c>
      <c r="G32" s="132">
        <v>0</v>
      </c>
      <c r="H32" s="132">
        <v>0</v>
      </c>
      <c r="I32" s="132">
        <v>0</v>
      </c>
      <c r="J32" s="5">
        <f>L32+O32</f>
        <v>3196876</v>
      </c>
      <c r="K32" s="9">
        <f t="shared" ref="K32" si="20">O32</f>
        <v>3196876</v>
      </c>
      <c r="L32" s="9">
        <v>0</v>
      </c>
      <c r="M32" s="9">
        <v>0</v>
      </c>
      <c r="N32" s="9">
        <v>0</v>
      </c>
      <c r="O32" s="9">
        <f>1496876+1000000+500000+200000</f>
        <v>3196876</v>
      </c>
      <c r="P32" s="5">
        <f>E32+J32</f>
        <v>3596876</v>
      </c>
    </row>
    <row r="33" spans="1:16" s="19" customFormat="1" ht="35.450000000000003" customHeight="1">
      <c r="A33" s="71" t="s">
        <v>30</v>
      </c>
      <c r="B33" s="31"/>
      <c r="C33" s="24"/>
      <c r="D33" s="72" t="s">
        <v>31</v>
      </c>
      <c r="E33" s="23">
        <f>E34</f>
        <v>1310000</v>
      </c>
      <c r="F33" s="23">
        <f t="shared" ref="F33:P33" si="21">F34</f>
        <v>1310000</v>
      </c>
      <c r="G33" s="23">
        <f t="shared" si="21"/>
        <v>0</v>
      </c>
      <c r="H33" s="23">
        <f t="shared" si="21"/>
        <v>0</v>
      </c>
      <c r="I33" s="23">
        <f t="shared" si="21"/>
        <v>0</v>
      </c>
      <c r="J33" s="23">
        <f t="shared" si="21"/>
        <v>800000</v>
      </c>
      <c r="K33" s="23">
        <f t="shared" si="21"/>
        <v>800000</v>
      </c>
      <c r="L33" s="23">
        <f t="shared" si="21"/>
        <v>0</v>
      </c>
      <c r="M33" s="23">
        <f t="shared" si="21"/>
        <v>0</v>
      </c>
      <c r="N33" s="23">
        <f t="shared" si="21"/>
        <v>0</v>
      </c>
      <c r="O33" s="23">
        <f t="shared" si="21"/>
        <v>800000</v>
      </c>
      <c r="P33" s="23">
        <f t="shared" si="21"/>
        <v>2110000</v>
      </c>
    </row>
    <row r="34" spans="1:16" s="19" customFormat="1" ht="33" customHeight="1">
      <c r="A34" s="71" t="s">
        <v>32</v>
      </c>
      <c r="B34" s="31"/>
      <c r="C34" s="24"/>
      <c r="D34" s="72" t="s">
        <v>31</v>
      </c>
      <c r="E34" s="23">
        <f>SUM(E35:E37)</f>
        <v>1310000</v>
      </c>
      <c r="F34" s="23">
        <f t="shared" ref="F34:P34" si="22">SUM(F35:F37)</f>
        <v>1310000</v>
      </c>
      <c r="G34" s="23">
        <f t="shared" si="22"/>
        <v>0</v>
      </c>
      <c r="H34" s="23">
        <f t="shared" si="22"/>
        <v>0</v>
      </c>
      <c r="I34" s="23">
        <f t="shared" si="22"/>
        <v>0</v>
      </c>
      <c r="J34" s="23">
        <f t="shared" si="22"/>
        <v>800000</v>
      </c>
      <c r="K34" s="23">
        <f t="shared" si="22"/>
        <v>800000</v>
      </c>
      <c r="L34" s="23">
        <f t="shared" si="22"/>
        <v>0</v>
      </c>
      <c r="M34" s="23">
        <f t="shared" si="22"/>
        <v>0</v>
      </c>
      <c r="N34" s="23">
        <f t="shared" si="22"/>
        <v>0</v>
      </c>
      <c r="O34" s="23">
        <f t="shared" si="22"/>
        <v>800000</v>
      </c>
      <c r="P34" s="23">
        <f t="shared" si="22"/>
        <v>2110000</v>
      </c>
    </row>
    <row r="35" spans="1:16" s="19" customFormat="1" ht="60.6" customHeight="1">
      <c r="A35" s="6" t="s">
        <v>35</v>
      </c>
      <c r="B35" s="6" t="s">
        <v>37</v>
      </c>
      <c r="C35" s="7" t="s">
        <v>36</v>
      </c>
      <c r="D35" s="8" t="s">
        <v>38</v>
      </c>
      <c r="E35" s="5">
        <f t="shared" ref="E35:E37" si="23">F35+I35</f>
        <v>800000</v>
      </c>
      <c r="F35" s="5">
        <f>200000+200000+400000</f>
        <v>800000</v>
      </c>
      <c r="G35" s="9">
        <v>0</v>
      </c>
      <c r="H35" s="9">
        <v>0</v>
      </c>
      <c r="I35" s="9">
        <v>0</v>
      </c>
      <c r="J35" s="5">
        <f t="shared" ref="J35:J37" si="24">L35+O35</f>
        <v>800000</v>
      </c>
      <c r="K35" s="9">
        <f>O35</f>
        <v>800000</v>
      </c>
      <c r="L35" s="9">
        <v>0</v>
      </c>
      <c r="M35" s="9">
        <v>0</v>
      </c>
      <c r="N35" s="9">
        <v>0</v>
      </c>
      <c r="O35" s="9">
        <v>800000</v>
      </c>
      <c r="P35" s="5">
        <f t="shared" ref="P35:P37" si="25">E35+J35</f>
        <v>1600000</v>
      </c>
    </row>
    <row r="36" spans="1:16" s="17" customFormat="1" ht="56.45" customHeight="1">
      <c r="A36" s="6" t="s">
        <v>39</v>
      </c>
      <c r="B36" s="6" t="s">
        <v>41</v>
      </c>
      <c r="C36" s="7" t="s">
        <v>40</v>
      </c>
      <c r="D36" s="8" t="s">
        <v>42</v>
      </c>
      <c r="E36" s="5">
        <f t="shared" si="23"/>
        <v>210000</v>
      </c>
      <c r="F36" s="5">
        <v>210000</v>
      </c>
      <c r="G36" s="132">
        <v>0</v>
      </c>
      <c r="H36" s="132">
        <v>0</v>
      </c>
      <c r="I36" s="9">
        <v>0</v>
      </c>
      <c r="J36" s="5">
        <f t="shared" si="24"/>
        <v>0</v>
      </c>
      <c r="K36" s="9">
        <f t="shared" ref="K36" si="26">O36</f>
        <v>0</v>
      </c>
      <c r="L36" s="9">
        <v>0</v>
      </c>
      <c r="M36" s="9">
        <v>0</v>
      </c>
      <c r="N36" s="9">
        <v>0</v>
      </c>
      <c r="O36" s="132">
        <v>0</v>
      </c>
      <c r="P36" s="5">
        <f t="shared" si="25"/>
        <v>210000</v>
      </c>
    </row>
    <row r="37" spans="1:16" s="19" customFormat="1" ht="29.45" customHeight="1">
      <c r="A37" s="6" t="s">
        <v>304</v>
      </c>
      <c r="B37" s="6" t="s">
        <v>91</v>
      </c>
      <c r="C37" s="73" t="s">
        <v>20</v>
      </c>
      <c r="D37" s="4" t="s">
        <v>92</v>
      </c>
      <c r="E37" s="5">
        <f t="shared" si="23"/>
        <v>300000</v>
      </c>
      <c r="F37" s="5">
        <v>300000</v>
      </c>
      <c r="G37" s="9">
        <v>0</v>
      </c>
      <c r="H37" s="9">
        <v>0</v>
      </c>
      <c r="I37" s="9">
        <v>0</v>
      </c>
      <c r="J37" s="5">
        <f t="shared" si="24"/>
        <v>0</v>
      </c>
      <c r="K37" s="9">
        <f>O37</f>
        <v>0</v>
      </c>
      <c r="L37" s="9">
        <v>0</v>
      </c>
      <c r="M37" s="9">
        <v>0</v>
      </c>
      <c r="N37" s="9">
        <v>0</v>
      </c>
      <c r="O37" s="132">
        <v>0</v>
      </c>
      <c r="P37" s="5">
        <f t="shared" si="25"/>
        <v>300000</v>
      </c>
    </row>
    <row r="38" spans="1:16" s="19" customFormat="1" ht="46.9" customHeight="1">
      <c r="A38" s="71" t="s">
        <v>43</v>
      </c>
      <c r="B38" s="31"/>
      <c r="C38" s="24"/>
      <c r="D38" s="72" t="s">
        <v>44</v>
      </c>
      <c r="E38" s="23">
        <f>E39</f>
        <v>662130</v>
      </c>
      <c r="F38" s="23">
        <f t="shared" ref="F38:P38" si="27">F39</f>
        <v>662130</v>
      </c>
      <c r="G38" s="23">
        <f t="shared" si="27"/>
        <v>16000</v>
      </c>
      <c r="H38" s="23">
        <f t="shared" si="27"/>
        <v>0</v>
      </c>
      <c r="I38" s="23">
        <f t="shared" si="27"/>
        <v>0</v>
      </c>
      <c r="J38" s="23">
        <f t="shared" si="27"/>
        <v>0</v>
      </c>
      <c r="K38" s="23">
        <f t="shared" si="27"/>
        <v>0</v>
      </c>
      <c r="L38" s="23">
        <f t="shared" si="27"/>
        <v>0</v>
      </c>
      <c r="M38" s="23">
        <f t="shared" si="27"/>
        <v>0</v>
      </c>
      <c r="N38" s="23">
        <f t="shared" si="27"/>
        <v>0</v>
      </c>
      <c r="O38" s="23">
        <f t="shared" si="27"/>
        <v>0</v>
      </c>
      <c r="P38" s="23">
        <f t="shared" si="27"/>
        <v>662130</v>
      </c>
    </row>
    <row r="39" spans="1:16" s="19" customFormat="1" ht="45" customHeight="1">
      <c r="A39" s="71" t="s">
        <v>45</v>
      </c>
      <c r="B39" s="31"/>
      <c r="C39" s="24"/>
      <c r="D39" s="72" t="s">
        <v>44</v>
      </c>
      <c r="E39" s="23">
        <f>SUM(E40:E43)</f>
        <v>662130</v>
      </c>
      <c r="F39" s="23">
        <f>SUM(F40:F43)</f>
        <v>662130</v>
      </c>
      <c r="G39" s="23">
        <f t="shared" ref="G39:O39" si="28">SUM(G40:G43)</f>
        <v>16000</v>
      </c>
      <c r="H39" s="23">
        <f t="shared" si="28"/>
        <v>0</v>
      </c>
      <c r="I39" s="23">
        <f t="shared" si="28"/>
        <v>0</v>
      </c>
      <c r="J39" s="23">
        <f t="shared" si="28"/>
        <v>0</v>
      </c>
      <c r="K39" s="23">
        <f t="shared" si="28"/>
        <v>0</v>
      </c>
      <c r="L39" s="23">
        <f t="shared" si="28"/>
        <v>0</v>
      </c>
      <c r="M39" s="23">
        <f t="shared" si="28"/>
        <v>0</v>
      </c>
      <c r="N39" s="23">
        <f t="shared" si="28"/>
        <v>0</v>
      </c>
      <c r="O39" s="23">
        <f t="shared" si="28"/>
        <v>0</v>
      </c>
      <c r="P39" s="23">
        <f>SUM(P40:P43)</f>
        <v>662130</v>
      </c>
    </row>
    <row r="40" spans="1:16" s="19" customFormat="1" ht="69.599999999999994" customHeight="1">
      <c r="A40" s="6" t="s">
        <v>107</v>
      </c>
      <c r="B40" s="6" t="s">
        <v>108</v>
      </c>
      <c r="C40" s="7" t="s">
        <v>109</v>
      </c>
      <c r="D40" s="8" t="s">
        <v>110</v>
      </c>
      <c r="E40" s="5">
        <f t="shared" ref="E40:E43" si="29">F40+I40</f>
        <v>112000</v>
      </c>
      <c r="F40" s="9">
        <v>112000</v>
      </c>
      <c r="G40" s="9">
        <v>0</v>
      </c>
      <c r="H40" s="9">
        <v>0</v>
      </c>
      <c r="I40" s="9">
        <v>0</v>
      </c>
      <c r="J40" s="5">
        <f t="shared" ref="J40:J43" si="30">L40+O40</f>
        <v>0</v>
      </c>
      <c r="K40" s="9">
        <f>O40</f>
        <v>0</v>
      </c>
      <c r="L40" s="9">
        <v>0</v>
      </c>
      <c r="M40" s="9">
        <v>0</v>
      </c>
      <c r="N40" s="9">
        <v>0</v>
      </c>
      <c r="O40" s="132">
        <v>0</v>
      </c>
      <c r="P40" s="5">
        <f t="shared" ref="P40:P43" si="31">E40+J40</f>
        <v>112000</v>
      </c>
    </row>
    <row r="41" spans="1:16" s="19" customFormat="1" ht="34.9" customHeight="1">
      <c r="A41" s="6" t="s">
        <v>46</v>
      </c>
      <c r="B41" s="6" t="s">
        <v>48</v>
      </c>
      <c r="C41" s="7" t="s">
        <v>47</v>
      </c>
      <c r="D41" s="8" t="s">
        <v>49</v>
      </c>
      <c r="E41" s="5">
        <f t="shared" ref="E41" si="32">F41+I41</f>
        <v>500000</v>
      </c>
      <c r="F41" s="9">
        <v>500000</v>
      </c>
      <c r="G41" s="9">
        <v>0</v>
      </c>
      <c r="H41" s="9">
        <v>0</v>
      </c>
      <c r="I41" s="9">
        <v>0</v>
      </c>
      <c r="J41" s="5">
        <f t="shared" ref="J41" si="33">L41+O41</f>
        <v>0</v>
      </c>
      <c r="K41" s="9">
        <f>O41</f>
        <v>0</v>
      </c>
      <c r="L41" s="9">
        <v>0</v>
      </c>
      <c r="M41" s="9">
        <v>0</v>
      </c>
      <c r="N41" s="9">
        <v>0</v>
      </c>
      <c r="O41" s="132">
        <v>0</v>
      </c>
      <c r="P41" s="5">
        <f t="shared" ref="P41" si="34">E41+J41</f>
        <v>500000</v>
      </c>
    </row>
    <row r="42" spans="1:16" s="19" customFormat="1" ht="34.9" customHeight="1">
      <c r="A42" s="6" t="s">
        <v>88</v>
      </c>
      <c r="B42" s="6">
        <v>3123</v>
      </c>
      <c r="C42" s="7" t="s">
        <v>84</v>
      </c>
      <c r="D42" s="4" t="s">
        <v>89</v>
      </c>
      <c r="E42" s="5">
        <f t="shared" ref="E42" si="35">F42+I42</f>
        <v>20130</v>
      </c>
      <c r="F42" s="9">
        <v>20130</v>
      </c>
      <c r="G42" s="9">
        <v>16000</v>
      </c>
      <c r="H42" s="9">
        <v>0</v>
      </c>
      <c r="I42" s="9">
        <v>0</v>
      </c>
      <c r="J42" s="5">
        <f t="shared" ref="J42" si="36">L42+O42</f>
        <v>0</v>
      </c>
      <c r="K42" s="9">
        <f>O42</f>
        <v>0</v>
      </c>
      <c r="L42" s="9">
        <v>0</v>
      </c>
      <c r="M42" s="9">
        <v>0</v>
      </c>
      <c r="N42" s="9">
        <v>0</v>
      </c>
      <c r="O42" s="132">
        <v>0</v>
      </c>
      <c r="P42" s="5">
        <f t="shared" ref="P42" si="37">E42+J42</f>
        <v>20130</v>
      </c>
    </row>
    <row r="43" spans="1:16" s="19" customFormat="1" ht="39" customHeight="1">
      <c r="A43" s="6" t="s">
        <v>213</v>
      </c>
      <c r="B43" s="6" t="s">
        <v>23</v>
      </c>
      <c r="C43" s="7" t="s">
        <v>22</v>
      </c>
      <c r="D43" s="8" t="s">
        <v>24</v>
      </c>
      <c r="E43" s="5">
        <f t="shared" si="29"/>
        <v>30000</v>
      </c>
      <c r="F43" s="9">
        <v>30000</v>
      </c>
      <c r="G43" s="9">
        <v>0</v>
      </c>
      <c r="H43" s="9">
        <v>0</v>
      </c>
      <c r="I43" s="9">
        <v>0</v>
      </c>
      <c r="J43" s="5">
        <f t="shared" si="30"/>
        <v>0</v>
      </c>
      <c r="K43" s="9">
        <f>O43</f>
        <v>0</v>
      </c>
      <c r="L43" s="9">
        <v>0</v>
      </c>
      <c r="M43" s="9">
        <v>0</v>
      </c>
      <c r="N43" s="9">
        <v>0</v>
      </c>
      <c r="O43" s="132">
        <v>0</v>
      </c>
      <c r="P43" s="5">
        <f t="shared" si="31"/>
        <v>30000</v>
      </c>
    </row>
    <row r="44" spans="1:16" s="19" customFormat="1" ht="35.450000000000003" customHeight="1">
      <c r="A44" s="71" t="s">
        <v>50</v>
      </c>
      <c r="B44" s="31"/>
      <c r="C44" s="24"/>
      <c r="D44" s="72" t="s">
        <v>51</v>
      </c>
      <c r="E44" s="23">
        <f>E45</f>
        <v>1000000</v>
      </c>
      <c r="F44" s="23">
        <f t="shared" ref="F44:P44" si="38">F45</f>
        <v>1000000</v>
      </c>
      <c r="G44" s="23">
        <f t="shared" si="38"/>
        <v>0</v>
      </c>
      <c r="H44" s="23">
        <f t="shared" si="38"/>
        <v>0</v>
      </c>
      <c r="I44" s="23">
        <f t="shared" si="38"/>
        <v>0</v>
      </c>
      <c r="J44" s="23">
        <f t="shared" si="38"/>
        <v>2500000</v>
      </c>
      <c r="K44" s="23">
        <f t="shared" si="38"/>
        <v>2500000</v>
      </c>
      <c r="L44" s="23">
        <f t="shared" si="38"/>
        <v>0</v>
      </c>
      <c r="M44" s="23">
        <f t="shared" si="38"/>
        <v>0</v>
      </c>
      <c r="N44" s="23">
        <f t="shared" si="38"/>
        <v>0</v>
      </c>
      <c r="O44" s="23">
        <f t="shared" si="38"/>
        <v>2500000</v>
      </c>
      <c r="P44" s="23">
        <f t="shared" si="38"/>
        <v>3500000</v>
      </c>
    </row>
    <row r="45" spans="1:16" s="19" customFormat="1" ht="33" customHeight="1">
      <c r="A45" s="71" t="s">
        <v>52</v>
      </c>
      <c r="B45" s="31"/>
      <c r="C45" s="24"/>
      <c r="D45" s="72" t="s">
        <v>51</v>
      </c>
      <c r="E45" s="23">
        <f>SUM(E46:E46)</f>
        <v>1000000</v>
      </c>
      <c r="F45" s="23">
        <f t="shared" ref="F45:P45" si="39">SUM(F46:F46)</f>
        <v>1000000</v>
      </c>
      <c r="G45" s="23">
        <f t="shared" si="39"/>
        <v>0</v>
      </c>
      <c r="H45" s="23">
        <f t="shared" si="39"/>
        <v>0</v>
      </c>
      <c r="I45" s="23">
        <f t="shared" si="39"/>
        <v>0</v>
      </c>
      <c r="J45" s="23">
        <f t="shared" si="39"/>
        <v>2500000</v>
      </c>
      <c r="K45" s="23">
        <f t="shared" si="39"/>
        <v>2500000</v>
      </c>
      <c r="L45" s="23">
        <f t="shared" si="39"/>
        <v>0</v>
      </c>
      <c r="M45" s="23">
        <f t="shared" si="39"/>
        <v>0</v>
      </c>
      <c r="N45" s="23">
        <f t="shared" si="39"/>
        <v>0</v>
      </c>
      <c r="O45" s="23">
        <f t="shared" si="39"/>
        <v>2500000</v>
      </c>
      <c r="P45" s="23">
        <f t="shared" si="39"/>
        <v>3500000</v>
      </c>
    </row>
    <row r="46" spans="1:16" s="19" customFormat="1" ht="30.6" customHeight="1">
      <c r="A46" s="6" t="s">
        <v>90</v>
      </c>
      <c r="B46" s="6" t="s">
        <v>91</v>
      </c>
      <c r="C46" s="73" t="s">
        <v>20</v>
      </c>
      <c r="D46" s="4" t="s">
        <v>92</v>
      </c>
      <c r="E46" s="5">
        <f t="shared" ref="E46" si="40">F46+I46</f>
        <v>1000000</v>
      </c>
      <c r="F46" s="5">
        <v>1000000</v>
      </c>
      <c r="G46" s="9">
        <v>0</v>
      </c>
      <c r="H46" s="132">
        <v>0</v>
      </c>
      <c r="I46" s="9">
        <v>0</v>
      </c>
      <c r="J46" s="5">
        <f t="shared" ref="J46" si="41">L46+O46</f>
        <v>2500000</v>
      </c>
      <c r="K46" s="9">
        <f>O46</f>
        <v>2500000</v>
      </c>
      <c r="L46" s="9">
        <v>0</v>
      </c>
      <c r="M46" s="9">
        <v>0</v>
      </c>
      <c r="N46" s="9">
        <v>0</v>
      </c>
      <c r="O46" s="9">
        <f>1500000+1000000</f>
        <v>2500000</v>
      </c>
      <c r="P46" s="5">
        <f t="shared" ref="P46" si="42">E46+J46</f>
        <v>3500000</v>
      </c>
    </row>
    <row r="47" spans="1:16" s="14" customFormat="1" ht="23.45" customHeight="1">
      <c r="A47" s="377" t="s">
        <v>151</v>
      </c>
      <c r="B47" s="375"/>
      <c r="C47" s="375"/>
      <c r="D47" s="376"/>
      <c r="E47" s="29">
        <f>E48</f>
        <v>-32000</v>
      </c>
      <c r="F47" s="29">
        <f t="shared" ref="F47:P47" si="43">F48</f>
        <v>-32000</v>
      </c>
      <c r="G47" s="29">
        <f t="shared" si="43"/>
        <v>0</v>
      </c>
      <c r="H47" s="29">
        <f t="shared" si="43"/>
        <v>0</v>
      </c>
      <c r="I47" s="29">
        <f t="shared" si="43"/>
        <v>0</v>
      </c>
      <c r="J47" s="29">
        <f t="shared" si="43"/>
        <v>32000</v>
      </c>
      <c r="K47" s="29">
        <f t="shared" si="43"/>
        <v>32000</v>
      </c>
      <c r="L47" s="29">
        <f t="shared" si="43"/>
        <v>0</v>
      </c>
      <c r="M47" s="29">
        <f t="shared" si="43"/>
        <v>0</v>
      </c>
      <c r="N47" s="29">
        <f t="shared" si="43"/>
        <v>0</v>
      </c>
      <c r="O47" s="29">
        <f t="shared" si="43"/>
        <v>32000</v>
      </c>
      <c r="P47" s="29">
        <f t="shared" si="43"/>
        <v>0</v>
      </c>
    </row>
    <row r="48" spans="1:16" s="19" customFormat="1" ht="35.450000000000003" customHeight="1">
      <c r="A48" s="71" t="s">
        <v>50</v>
      </c>
      <c r="B48" s="31"/>
      <c r="C48" s="24"/>
      <c r="D48" s="72" t="s">
        <v>51</v>
      </c>
      <c r="E48" s="23">
        <f>E49</f>
        <v>-32000</v>
      </c>
      <c r="F48" s="23">
        <f t="shared" ref="F48:P48" si="44">F49</f>
        <v>-32000</v>
      </c>
      <c r="G48" s="23">
        <f t="shared" si="44"/>
        <v>0</v>
      </c>
      <c r="H48" s="23">
        <f t="shared" si="44"/>
        <v>0</v>
      </c>
      <c r="I48" s="23">
        <f t="shared" si="44"/>
        <v>0</v>
      </c>
      <c r="J48" s="23">
        <f t="shared" si="44"/>
        <v>32000</v>
      </c>
      <c r="K48" s="23">
        <f t="shared" si="44"/>
        <v>32000</v>
      </c>
      <c r="L48" s="23">
        <f t="shared" si="44"/>
        <v>0</v>
      </c>
      <c r="M48" s="23">
        <f t="shared" si="44"/>
        <v>0</v>
      </c>
      <c r="N48" s="23">
        <f t="shared" si="44"/>
        <v>0</v>
      </c>
      <c r="O48" s="23">
        <f t="shared" si="44"/>
        <v>32000</v>
      </c>
      <c r="P48" s="23">
        <f t="shared" si="44"/>
        <v>0</v>
      </c>
    </row>
    <row r="49" spans="1:16" s="19" customFormat="1" ht="36" customHeight="1">
      <c r="A49" s="71" t="s">
        <v>52</v>
      </c>
      <c r="B49" s="31"/>
      <c r="C49" s="24"/>
      <c r="D49" s="72" t="s">
        <v>51</v>
      </c>
      <c r="E49" s="23">
        <f t="shared" ref="E49:P49" si="45">SUM(E50:E50)</f>
        <v>-32000</v>
      </c>
      <c r="F49" s="23">
        <f t="shared" si="45"/>
        <v>-32000</v>
      </c>
      <c r="G49" s="23">
        <f t="shared" si="45"/>
        <v>0</v>
      </c>
      <c r="H49" s="23">
        <f t="shared" si="45"/>
        <v>0</v>
      </c>
      <c r="I49" s="23">
        <f t="shared" si="45"/>
        <v>0</v>
      </c>
      <c r="J49" s="23">
        <f t="shared" si="45"/>
        <v>32000</v>
      </c>
      <c r="K49" s="23">
        <f t="shared" si="45"/>
        <v>32000</v>
      </c>
      <c r="L49" s="23">
        <f t="shared" si="45"/>
        <v>0</v>
      </c>
      <c r="M49" s="23">
        <f t="shared" si="45"/>
        <v>0</v>
      </c>
      <c r="N49" s="23">
        <f t="shared" si="45"/>
        <v>0</v>
      </c>
      <c r="O49" s="23">
        <f t="shared" si="45"/>
        <v>32000</v>
      </c>
      <c r="P49" s="23">
        <f t="shared" si="45"/>
        <v>0</v>
      </c>
    </row>
    <row r="50" spans="1:16" s="19" customFormat="1" ht="67.900000000000006" customHeight="1">
      <c r="A50" s="6" t="s">
        <v>111</v>
      </c>
      <c r="B50" s="6" t="s">
        <v>33</v>
      </c>
      <c r="C50" s="7" t="s">
        <v>17</v>
      </c>
      <c r="D50" s="8" t="s">
        <v>34</v>
      </c>
      <c r="E50" s="5">
        <f t="shared" ref="E50" si="46">F50+I50</f>
        <v>-32000</v>
      </c>
      <c r="F50" s="9">
        <v>-32000</v>
      </c>
      <c r="G50" s="9">
        <v>0</v>
      </c>
      <c r="H50" s="9">
        <v>0</v>
      </c>
      <c r="I50" s="9">
        <v>0</v>
      </c>
      <c r="J50" s="5">
        <f t="shared" ref="J50" si="47">L50+O50</f>
        <v>32000</v>
      </c>
      <c r="K50" s="9">
        <f>O50</f>
        <v>32000</v>
      </c>
      <c r="L50" s="9">
        <v>0</v>
      </c>
      <c r="M50" s="9">
        <v>0</v>
      </c>
      <c r="N50" s="9">
        <v>0</v>
      </c>
      <c r="O50" s="9">
        <v>32000</v>
      </c>
      <c r="P50" s="5">
        <f t="shared" ref="P50" si="48">E50+J50</f>
        <v>0</v>
      </c>
    </row>
    <row r="51" spans="1:16" s="14" customFormat="1" ht="36" customHeight="1">
      <c r="A51" s="374" t="s">
        <v>242</v>
      </c>
      <c r="B51" s="375"/>
      <c r="C51" s="375"/>
      <c r="D51" s="376"/>
      <c r="E51" s="29">
        <f>E52</f>
        <v>0</v>
      </c>
      <c r="F51" s="29">
        <f t="shared" ref="F51:P51" si="49">F52</f>
        <v>0</v>
      </c>
      <c r="G51" s="29">
        <f t="shared" si="49"/>
        <v>0</v>
      </c>
      <c r="H51" s="29">
        <f t="shared" si="49"/>
        <v>0</v>
      </c>
      <c r="I51" s="29">
        <f t="shared" si="49"/>
        <v>0</v>
      </c>
      <c r="J51" s="29">
        <f t="shared" si="49"/>
        <v>0</v>
      </c>
      <c r="K51" s="29">
        <f t="shared" si="49"/>
        <v>0</v>
      </c>
      <c r="L51" s="29">
        <f t="shared" si="49"/>
        <v>0</v>
      </c>
      <c r="M51" s="29">
        <f t="shared" si="49"/>
        <v>0</v>
      </c>
      <c r="N51" s="29">
        <f t="shared" si="49"/>
        <v>0</v>
      </c>
      <c r="O51" s="29">
        <f t="shared" si="49"/>
        <v>0</v>
      </c>
      <c r="P51" s="29">
        <f t="shared" si="49"/>
        <v>0</v>
      </c>
    </row>
    <row r="52" spans="1:16" s="14" customFormat="1" ht="18" customHeight="1">
      <c r="A52" s="71" t="s">
        <v>13</v>
      </c>
      <c r="B52" s="31"/>
      <c r="C52" s="24"/>
      <c r="D52" s="72" t="s">
        <v>14</v>
      </c>
      <c r="E52" s="23">
        <f>E53</f>
        <v>0</v>
      </c>
      <c r="F52" s="23">
        <f t="shared" ref="F52:P52" si="50">F53</f>
        <v>0</v>
      </c>
      <c r="G52" s="23">
        <f t="shared" si="50"/>
        <v>0</v>
      </c>
      <c r="H52" s="23">
        <f t="shared" si="50"/>
        <v>0</v>
      </c>
      <c r="I52" s="23">
        <f t="shared" si="50"/>
        <v>0</v>
      </c>
      <c r="J52" s="23">
        <f t="shared" si="50"/>
        <v>0</v>
      </c>
      <c r="K52" s="23">
        <f t="shared" si="50"/>
        <v>0</v>
      </c>
      <c r="L52" s="23">
        <f t="shared" si="50"/>
        <v>0</v>
      </c>
      <c r="M52" s="23">
        <f t="shared" si="50"/>
        <v>0</v>
      </c>
      <c r="N52" s="23">
        <f t="shared" si="50"/>
        <v>0</v>
      </c>
      <c r="O52" s="23">
        <f t="shared" si="50"/>
        <v>0</v>
      </c>
      <c r="P52" s="23">
        <f t="shared" si="50"/>
        <v>0</v>
      </c>
    </row>
    <row r="53" spans="1:16" s="14" customFormat="1" ht="17.45" customHeight="1">
      <c r="A53" s="71" t="s">
        <v>15</v>
      </c>
      <c r="B53" s="31"/>
      <c r="C53" s="24"/>
      <c r="D53" s="72" t="s">
        <v>14</v>
      </c>
      <c r="E53" s="23">
        <f>E54+E55</f>
        <v>0</v>
      </c>
      <c r="F53" s="23">
        <f t="shared" ref="F53:P53" si="51">F54+F55</f>
        <v>0</v>
      </c>
      <c r="G53" s="23">
        <f t="shared" si="51"/>
        <v>0</v>
      </c>
      <c r="H53" s="23">
        <f t="shared" si="51"/>
        <v>0</v>
      </c>
      <c r="I53" s="23">
        <f t="shared" si="51"/>
        <v>0</v>
      </c>
      <c r="J53" s="23">
        <f t="shared" si="51"/>
        <v>0</v>
      </c>
      <c r="K53" s="23">
        <f t="shared" si="51"/>
        <v>0</v>
      </c>
      <c r="L53" s="23">
        <f t="shared" si="51"/>
        <v>0</v>
      </c>
      <c r="M53" s="23">
        <f t="shared" si="51"/>
        <v>0</v>
      </c>
      <c r="N53" s="23">
        <f t="shared" si="51"/>
        <v>0</v>
      </c>
      <c r="O53" s="23">
        <f t="shared" si="51"/>
        <v>0</v>
      </c>
      <c r="P53" s="23">
        <f t="shared" si="51"/>
        <v>0</v>
      </c>
    </row>
    <row r="54" spans="1:16" s="276" customFormat="1" ht="47.45" customHeight="1">
      <c r="A54" s="6" t="s">
        <v>231</v>
      </c>
      <c r="B54" s="6" t="s">
        <v>232</v>
      </c>
      <c r="C54" s="7" t="s">
        <v>233</v>
      </c>
      <c r="D54" s="8" t="s">
        <v>234</v>
      </c>
      <c r="E54" s="5">
        <f>F54+I54</f>
        <v>0</v>
      </c>
      <c r="F54" s="9">
        <v>0</v>
      </c>
      <c r="G54" s="9">
        <v>0</v>
      </c>
      <c r="H54" s="9">
        <v>0</v>
      </c>
      <c r="I54" s="9">
        <v>0</v>
      </c>
      <c r="J54" s="5">
        <v>67000</v>
      </c>
      <c r="K54" s="9">
        <v>0</v>
      </c>
      <c r="L54" s="9">
        <v>0</v>
      </c>
      <c r="M54" s="9">
        <v>0</v>
      </c>
      <c r="N54" s="9">
        <v>0</v>
      </c>
      <c r="O54" s="9">
        <v>0</v>
      </c>
      <c r="P54" s="5">
        <f>E54+J54</f>
        <v>67000</v>
      </c>
    </row>
    <row r="55" spans="1:16" s="276" customFormat="1" ht="49.9" customHeight="1">
      <c r="A55" s="6" t="s">
        <v>235</v>
      </c>
      <c r="B55" s="6" t="s">
        <v>236</v>
      </c>
      <c r="C55" s="7" t="s">
        <v>233</v>
      </c>
      <c r="D55" s="8" t="s">
        <v>237</v>
      </c>
      <c r="E55" s="5">
        <f>F55</f>
        <v>0</v>
      </c>
      <c r="F55" s="9">
        <v>0</v>
      </c>
      <c r="G55" s="9">
        <v>0</v>
      </c>
      <c r="H55" s="9">
        <v>0</v>
      </c>
      <c r="I55" s="9">
        <v>0</v>
      </c>
      <c r="J55" s="5">
        <v>-67000</v>
      </c>
      <c r="K55" s="9">
        <v>0</v>
      </c>
      <c r="L55" s="9">
        <v>0</v>
      </c>
      <c r="M55" s="9">
        <v>0</v>
      </c>
      <c r="N55" s="9">
        <v>0</v>
      </c>
      <c r="O55" s="9">
        <v>0</v>
      </c>
      <c r="P55" s="5">
        <f>E55+J55</f>
        <v>-67000</v>
      </c>
    </row>
    <row r="56" spans="1:16" ht="24.6" customHeight="1">
      <c r="A56" s="31" t="s">
        <v>53</v>
      </c>
      <c r="B56" s="31" t="s">
        <v>53</v>
      </c>
      <c r="C56" s="24" t="s">
        <v>53</v>
      </c>
      <c r="D56" s="32" t="s">
        <v>54</v>
      </c>
      <c r="E56" s="23">
        <f t="shared" ref="E56:P56" si="52">E16+E47+E51</f>
        <v>4830887</v>
      </c>
      <c r="F56" s="23">
        <f t="shared" si="52"/>
        <v>4730887</v>
      </c>
      <c r="G56" s="23">
        <f t="shared" si="52"/>
        <v>16000</v>
      </c>
      <c r="H56" s="23">
        <f t="shared" si="52"/>
        <v>75000</v>
      </c>
      <c r="I56" s="23">
        <f t="shared" si="52"/>
        <v>0</v>
      </c>
      <c r="J56" s="23">
        <f>J16+J47+J51</f>
        <v>39977876</v>
      </c>
      <c r="K56" s="23">
        <f t="shared" si="52"/>
        <v>6727876</v>
      </c>
      <c r="L56" s="23">
        <f t="shared" si="52"/>
        <v>0</v>
      </c>
      <c r="M56" s="23">
        <f t="shared" si="52"/>
        <v>0</v>
      </c>
      <c r="N56" s="23">
        <f t="shared" si="52"/>
        <v>0</v>
      </c>
      <c r="O56" s="23">
        <f t="shared" si="52"/>
        <v>39977876</v>
      </c>
      <c r="P56" s="23">
        <f t="shared" si="52"/>
        <v>44808763</v>
      </c>
    </row>
    <row r="57" spans="1:16" ht="12.6" customHeight="1">
      <c r="P57" s="33"/>
    </row>
    <row r="58" spans="1:16" s="34" customFormat="1" ht="43.9" customHeight="1">
      <c r="B58" s="35" t="s">
        <v>64</v>
      </c>
      <c r="I58" s="35"/>
    </row>
    <row r="59" spans="1:16" ht="18.75">
      <c r="O59" s="38"/>
      <c r="P59" s="37"/>
    </row>
    <row r="60" spans="1:16" ht="18.75">
      <c r="O60" s="38"/>
      <c r="P60" s="37"/>
    </row>
    <row r="61" spans="1:16" ht="18.75">
      <c r="O61" s="38"/>
      <c r="P61" s="37"/>
    </row>
    <row r="62" spans="1:16" ht="18.75">
      <c r="O62" s="38"/>
      <c r="P62" s="37"/>
    </row>
    <row r="63" spans="1:16" ht="18.75">
      <c r="O63" s="38"/>
      <c r="P63" s="37"/>
    </row>
    <row r="64" spans="1:16" ht="18.75">
      <c r="O64" s="38"/>
      <c r="P64" s="37"/>
    </row>
    <row r="65" spans="15:16" ht="18.75">
      <c r="O65" s="38"/>
      <c r="P65" s="37"/>
    </row>
    <row r="66" spans="15:16" ht="18.75">
      <c r="O66" s="38"/>
      <c r="P66" s="37"/>
    </row>
    <row r="67" spans="15:16" ht="18.75">
      <c r="O67" s="38"/>
      <c r="P67" s="37"/>
    </row>
    <row r="68" spans="15:16" ht="18.75">
      <c r="O68" s="38"/>
      <c r="P68" s="37"/>
    </row>
    <row r="69" spans="15:16" ht="18.75">
      <c r="O69" s="38"/>
      <c r="P69" s="37"/>
    </row>
    <row r="70" spans="15:16" ht="18.75">
      <c r="O70" s="38"/>
      <c r="P70" s="37"/>
    </row>
    <row r="71" spans="15:16" ht="18.75">
      <c r="O71" s="38"/>
      <c r="P71" s="37"/>
    </row>
    <row r="72" spans="15:16" ht="18.75">
      <c r="O72" s="38"/>
      <c r="P72" s="37"/>
    </row>
    <row r="73" spans="15:16" ht="18.75">
      <c r="O73" s="38"/>
      <c r="P73" s="37"/>
    </row>
    <row r="74" spans="15:16" ht="18.75">
      <c r="O74" s="38"/>
      <c r="P74" s="37"/>
    </row>
    <row r="75" spans="15:16" ht="18.75">
      <c r="O75" s="38"/>
      <c r="P75" s="37"/>
    </row>
    <row r="76" spans="15:16" ht="18.75">
      <c r="O76" s="38"/>
      <c r="P76" s="37"/>
    </row>
    <row r="77" spans="15:16" ht="18.75">
      <c r="O77" s="38"/>
      <c r="P77" s="37"/>
    </row>
    <row r="78" spans="15:16" ht="18.75">
      <c r="O78" s="38"/>
      <c r="P78" s="37"/>
    </row>
    <row r="79" spans="15:16" ht="18.75">
      <c r="O79" s="38"/>
      <c r="P79" s="37"/>
    </row>
    <row r="80" spans="15:16" ht="18.75">
      <c r="O80" s="38"/>
      <c r="P80" s="37"/>
    </row>
    <row r="81" spans="1:16" ht="18.75">
      <c r="O81" s="38"/>
      <c r="P81" s="37"/>
    </row>
    <row r="82" spans="1:16" ht="18.75">
      <c r="O82" s="38"/>
      <c r="P82" s="37"/>
    </row>
    <row r="83" spans="1:16" ht="18.75">
      <c r="O83" s="38"/>
      <c r="P83" s="37"/>
    </row>
    <row r="84" spans="1:16" ht="18.75">
      <c r="O84" s="38"/>
      <c r="P84" s="37"/>
    </row>
    <row r="85" spans="1:16" ht="18.75">
      <c r="O85" s="38"/>
      <c r="P85" s="37"/>
    </row>
    <row r="86" spans="1:16" ht="18.75">
      <c r="O86" s="38"/>
      <c r="P86" s="37"/>
    </row>
    <row r="87" spans="1:16" ht="21">
      <c r="A87" s="39"/>
    </row>
    <row r="88" spans="1:16" ht="21">
      <c r="A88" s="39"/>
    </row>
    <row r="89" spans="1:16" ht="21">
      <c r="A89" s="39"/>
    </row>
    <row r="90" spans="1:16" ht="21">
      <c r="A90" s="39"/>
    </row>
    <row r="91" spans="1:16" ht="21">
      <c r="A91" s="39"/>
    </row>
    <row r="92" spans="1:16" ht="33.6" customHeight="1">
      <c r="A92" s="39"/>
    </row>
    <row r="93" spans="1:16" ht="20.45" customHeight="1">
      <c r="A93" s="39"/>
    </row>
    <row r="94" spans="1:16" ht="21">
      <c r="A94" s="39"/>
    </row>
    <row r="95" spans="1:16" ht="21">
      <c r="A95" s="39"/>
    </row>
    <row r="96" spans="1:16" s="30" customFormat="1" ht="21">
      <c r="A96" s="39"/>
      <c r="B96" s="15"/>
      <c r="C96" s="15"/>
      <c r="D96" s="15"/>
      <c r="E96" s="15"/>
    </row>
    <row r="97" spans="1:16" s="30" customFormat="1" ht="21">
      <c r="A97" s="39"/>
    </row>
    <row r="98" spans="1:16" s="30" customFormat="1" ht="21">
      <c r="A98" s="39"/>
    </row>
    <row r="99" spans="1:16" s="30" customFormat="1" ht="18" customHeight="1">
      <c r="A99" s="39"/>
    </row>
    <row r="100" spans="1:16" s="30" customFormat="1" ht="21">
      <c r="A100" s="39"/>
    </row>
    <row r="101" spans="1:16" s="30" customFormat="1" ht="21">
      <c r="A101" s="39"/>
    </row>
    <row r="102" spans="1:16" s="30" customFormat="1" ht="21">
      <c r="A102" s="39"/>
    </row>
    <row r="103" spans="1:16" s="30" customFormat="1" ht="25.15" customHeight="1">
      <c r="A103" s="39"/>
    </row>
    <row r="104" spans="1:16" s="30" customFormat="1" ht="15.75">
      <c r="A104" s="15"/>
    </row>
    <row r="105" spans="1:16" ht="15.75">
      <c r="B105" s="30"/>
      <c r="C105" s="30"/>
      <c r="D105" s="30"/>
      <c r="E105" s="30"/>
    </row>
    <row r="109" spans="1:16" s="30" customFormat="1" ht="15.75">
      <c r="A109" s="15"/>
      <c r="B109" s="15"/>
      <c r="C109" s="15"/>
      <c r="D109" s="15"/>
      <c r="E109" s="15"/>
    </row>
    <row r="110" spans="1:16" s="30" customFormat="1" ht="15.75">
      <c r="A110" s="15"/>
    </row>
    <row r="111" spans="1:16" s="30" customFormat="1" ht="15.75">
      <c r="A111" s="15"/>
      <c r="F111" s="15"/>
      <c r="G111" s="15"/>
      <c r="H111" s="15"/>
      <c r="I111" s="15"/>
      <c r="J111" s="15"/>
      <c r="K111" s="15"/>
      <c r="L111" s="15"/>
      <c r="M111" s="15"/>
      <c r="N111" s="15"/>
      <c r="O111" s="15"/>
      <c r="P111" s="15"/>
    </row>
    <row r="112" spans="1:16" s="30" customFormat="1" ht="15.75">
      <c r="A112" s="15"/>
      <c r="B112" s="15"/>
      <c r="C112" s="15"/>
      <c r="D112" s="15"/>
      <c r="E112" s="15"/>
      <c r="F112" s="15"/>
      <c r="G112" s="15"/>
      <c r="H112" s="15"/>
      <c r="I112" s="15"/>
      <c r="J112" s="15"/>
      <c r="K112" s="15"/>
      <c r="L112" s="15"/>
      <c r="M112" s="15"/>
      <c r="N112" s="15"/>
      <c r="O112" s="15"/>
      <c r="P112" s="15"/>
    </row>
    <row r="113" spans="1:16" s="30" customFormat="1" ht="15.75">
      <c r="A113" s="15"/>
      <c r="B113" s="15"/>
      <c r="C113" s="15"/>
      <c r="D113" s="15"/>
      <c r="E113" s="15"/>
      <c r="F113" s="15"/>
      <c r="G113" s="15"/>
      <c r="H113" s="15"/>
      <c r="I113" s="15"/>
      <c r="J113" s="15"/>
      <c r="K113" s="15"/>
      <c r="L113" s="15"/>
      <c r="M113" s="15"/>
      <c r="N113" s="15"/>
      <c r="O113" s="15"/>
      <c r="P113" s="15"/>
    </row>
    <row r="114" spans="1:16" s="30" customFormat="1" ht="15.75">
      <c r="A114" s="15"/>
      <c r="B114" s="15"/>
      <c r="C114" s="15"/>
      <c r="D114" s="15"/>
      <c r="E114" s="15"/>
      <c r="F114" s="15"/>
      <c r="G114" s="15"/>
      <c r="H114" s="15"/>
      <c r="I114" s="15"/>
      <c r="J114" s="15"/>
      <c r="K114" s="15"/>
      <c r="L114" s="15"/>
      <c r="M114" s="15"/>
      <c r="N114" s="15"/>
      <c r="O114" s="15"/>
      <c r="P114" s="15"/>
    </row>
  </sheetData>
  <mergeCells count="32">
    <mergeCell ref="A8:P8"/>
    <mergeCell ref="A15:P15"/>
    <mergeCell ref="P10:P13"/>
    <mergeCell ref="A16:D16"/>
    <mergeCell ref="A21:D21"/>
    <mergeCell ref="E11:E13"/>
    <mergeCell ref="F11:F13"/>
    <mergeCell ref="G11:H11"/>
    <mergeCell ref="I11:I13"/>
    <mergeCell ref="J11:J13"/>
    <mergeCell ref="K11:K13"/>
    <mergeCell ref="L11:L13"/>
    <mergeCell ref="M11:N11"/>
    <mergeCell ref="O11:O13"/>
    <mergeCell ref="G12:G13"/>
    <mergeCell ref="H12:H13"/>
    <mergeCell ref="A17:D17"/>
    <mergeCell ref="A51:D51"/>
    <mergeCell ref="A47:D47"/>
    <mergeCell ref="M1:P3"/>
    <mergeCell ref="A5:P5"/>
    <mergeCell ref="B6:O6"/>
    <mergeCell ref="A10:A13"/>
    <mergeCell ref="B10:B13"/>
    <mergeCell ref="C10:C13"/>
    <mergeCell ref="D10:D13"/>
    <mergeCell ref="E10:I10"/>
    <mergeCell ref="J10:O10"/>
    <mergeCell ref="N12:N13"/>
    <mergeCell ref="A7:P7"/>
    <mergeCell ref="A9:O9"/>
    <mergeCell ref="M12:M13"/>
  </mergeCells>
  <pageMargins left="0.19685039370078741" right="0.19685039370078741" top="0.72" bottom="0.25" header="0" footer="0.2"/>
  <pageSetup paperSize="9" scale="70" fitToHeight="500" orientation="landscape" verticalDpi="0" r:id="rId1"/>
  <headerFoot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9"/>
  <sheetViews>
    <sheetView view="pageBreakPreview" zoomScale="70" zoomScaleNormal="85" zoomScaleSheetLayoutView="70" workbookViewId="0">
      <selection activeCell="A3" sqref="A3:P4"/>
    </sheetView>
  </sheetViews>
  <sheetFormatPr defaultColWidth="9.140625" defaultRowHeight="12.75"/>
  <cols>
    <col min="1" max="1" width="13.85546875" style="165" customWidth="1"/>
    <col min="2" max="2" width="10.28515625" style="165" customWidth="1"/>
    <col min="3" max="3" width="9.28515625" style="165" customWidth="1"/>
    <col min="4" max="4" width="44.85546875" style="165" customWidth="1"/>
    <col min="5" max="5" width="14.7109375" style="165" customWidth="1"/>
    <col min="6" max="6" width="14.28515625" style="165" customWidth="1"/>
    <col min="7" max="7" width="11" style="165" customWidth="1"/>
    <col min="8" max="8" width="14.42578125" style="165" customWidth="1"/>
    <col min="9" max="9" width="11" style="165" customWidth="1"/>
    <col min="10" max="10" width="15.140625" style="165" customWidth="1"/>
    <col min="11" max="11" width="10.7109375" style="165" customWidth="1"/>
    <col min="12" max="12" width="15.7109375" style="165" customWidth="1"/>
    <col min="13" max="13" width="14.5703125" style="165" customWidth="1"/>
    <col min="14" max="14" width="16.140625" style="165" customWidth="1"/>
    <col min="15" max="15" width="10.42578125" style="165" customWidth="1"/>
    <col min="16" max="16" width="16.5703125" style="165" customWidth="1"/>
    <col min="17" max="256" width="9.140625" style="165"/>
    <col min="257" max="257" width="13.85546875" style="165" customWidth="1"/>
    <col min="258" max="258" width="8.7109375" style="165" customWidth="1"/>
    <col min="259" max="259" width="9.140625" style="165" customWidth="1"/>
    <col min="260" max="260" width="50.85546875" style="165" customWidth="1"/>
    <col min="261" max="261" width="10.28515625" style="165" customWidth="1"/>
    <col min="262" max="262" width="13.140625" style="165" customWidth="1"/>
    <col min="263" max="263" width="10.42578125" style="165" customWidth="1"/>
    <col min="264" max="264" width="13.28515625" style="165" customWidth="1"/>
    <col min="265" max="265" width="11" style="165" customWidth="1"/>
    <col min="266" max="266" width="12.7109375" style="165" customWidth="1"/>
    <col min="267" max="267" width="10.7109375" style="165" customWidth="1"/>
    <col min="268" max="268" width="13" style="165" customWidth="1"/>
    <col min="269" max="269" width="12.140625" style="165" customWidth="1"/>
    <col min="270" max="270" width="13" style="165" customWidth="1"/>
    <col min="271" max="271" width="10.42578125" style="165" customWidth="1"/>
    <col min="272" max="272" width="13.42578125" style="165" customWidth="1"/>
    <col min="273" max="512" width="9.140625" style="165"/>
    <col min="513" max="513" width="13.85546875" style="165" customWidth="1"/>
    <col min="514" max="514" width="8.7109375" style="165" customWidth="1"/>
    <col min="515" max="515" width="9.140625" style="165" customWidth="1"/>
    <col min="516" max="516" width="50.85546875" style="165" customWidth="1"/>
    <col min="517" max="517" width="10.28515625" style="165" customWidth="1"/>
    <col min="518" max="518" width="13.140625" style="165" customWidth="1"/>
    <col min="519" max="519" width="10.42578125" style="165" customWidth="1"/>
    <col min="520" max="520" width="13.28515625" style="165" customWidth="1"/>
    <col min="521" max="521" width="11" style="165" customWidth="1"/>
    <col min="522" max="522" width="12.7109375" style="165" customWidth="1"/>
    <col min="523" max="523" width="10.7109375" style="165" customWidth="1"/>
    <col min="524" max="524" width="13" style="165" customWidth="1"/>
    <col min="525" max="525" width="12.140625" style="165" customWidth="1"/>
    <col min="526" max="526" width="13" style="165" customWidth="1"/>
    <col min="527" max="527" width="10.42578125" style="165" customWidth="1"/>
    <col min="528" max="528" width="13.42578125" style="165" customWidth="1"/>
    <col min="529" max="768" width="9.140625" style="165"/>
    <col min="769" max="769" width="13.85546875" style="165" customWidth="1"/>
    <col min="770" max="770" width="8.7109375" style="165" customWidth="1"/>
    <col min="771" max="771" width="9.140625" style="165" customWidth="1"/>
    <col min="772" max="772" width="50.85546875" style="165" customWidth="1"/>
    <col min="773" max="773" width="10.28515625" style="165" customWidth="1"/>
    <col min="774" max="774" width="13.140625" style="165" customWidth="1"/>
    <col min="775" max="775" width="10.42578125" style="165" customWidth="1"/>
    <col min="776" max="776" width="13.28515625" style="165" customWidth="1"/>
    <col min="777" max="777" width="11" style="165" customWidth="1"/>
    <col min="778" max="778" width="12.7109375" style="165" customWidth="1"/>
    <col min="779" max="779" width="10.7109375" style="165" customWidth="1"/>
    <col min="780" max="780" width="13" style="165" customWidth="1"/>
    <col min="781" max="781" width="12.140625" style="165" customWidth="1"/>
    <col min="782" max="782" width="13" style="165" customWidth="1"/>
    <col min="783" max="783" width="10.42578125" style="165" customWidth="1"/>
    <col min="784" max="784" width="13.42578125" style="165" customWidth="1"/>
    <col min="785" max="1024" width="9.140625" style="165"/>
    <col min="1025" max="1025" width="13.85546875" style="165" customWidth="1"/>
    <col min="1026" max="1026" width="8.7109375" style="165" customWidth="1"/>
    <col min="1027" max="1027" width="9.140625" style="165" customWidth="1"/>
    <col min="1028" max="1028" width="50.85546875" style="165" customWidth="1"/>
    <col min="1029" max="1029" width="10.28515625" style="165" customWidth="1"/>
    <col min="1030" max="1030" width="13.140625" style="165" customWidth="1"/>
    <col min="1031" max="1031" width="10.42578125" style="165" customWidth="1"/>
    <col min="1032" max="1032" width="13.28515625" style="165" customWidth="1"/>
    <col min="1033" max="1033" width="11" style="165" customWidth="1"/>
    <col min="1034" max="1034" width="12.7109375" style="165" customWidth="1"/>
    <col min="1035" max="1035" width="10.7109375" style="165" customWidth="1"/>
    <col min="1036" max="1036" width="13" style="165" customWidth="1"/>
    <col min="1037" max="1037" width="12.140625" style="165" customWidth="1"/>
    <col min="1038" max="1038" width="13" style="165" customWidth="1"/>
    <col min="1039" max="1039" width="10.42578125" style="165" customWidth="1"/>
    <col min="1040" max="1040" width="13.42578125" style="165" customWidth="1"/>
    <col min="1041" max="1280" width="9.140625" style="165"/>
    <col min="1281" max="1281" width="13.85546875" style="165" customWidth="1"/>
    <col min="1282" max="1282" width="8.7109375" style="165" customWidth="1"/>
    <col min="1283" max="1283" width="9.140625" style="165" customWidth="1"/>
    <col min="1284" max="1284" width="50.85546875" style="165" customWidth="1"/>
    <col min="1285" max="1285" width="10.28515625" style="165" customWidth="1"/>
    <col min="1286" max="1286" width="13.140625" style="165" customWidth="1"/>
    <col min="1287" max="1287" width="10.42578125" style="165" customWidth="1"/>
    <col min="1288" max="1288" width="13.28515625" style="165" customWidth="1"/>
    <col min="1289" max="1289" width="11" style="165" customWidth="1"/>
    <col min="1290" max="1290" width="12.7109375" style="165" customWidth="1"/>
    <col min="1291" max="1291" width="10.7109375" style="165" customWidth="1"/>
    <col min="1292" max="1292" width="13" style="165" customWidth="1"/>
    <col min="1293" max="1293" width="12.140625" style="165" customWidth="1"/>
    <col min="1294" max="1294" width="13" style="165" customWidth="1"/>
    <col min="1295" max="1295" width="10.42578125" style="165" customWidth="1"/>
    <col min="1296" max="1296" width="13.42578125" style="165" customWidth="1"/>
    <col min="1297" max="1536" width="9.140625" style="165"/>
    <col min="1537" max="1537" width="13.85546875" style="165" customWidth="1"/>
    <col min="1538" max="1538" width="8.7109375" style="165" customWidth="1"/>
    <col min="1539" max="1539" width="9.140625" style="165" customWidth="1"/>
    <col min="1540" max="1540" width="50.85546875" style="165" customWidth="1"/>
    <col min="1541" max="1541" width="10.28515625" style="165" customWidth="1"/>
    <col min="1542" max="1542" width="13.140625" style="165" customWidth="1"/>
    <col min="1543" max="1543" width="10.42578125" style="165" customWidth="1"/>
    <col min="1544" max="1544" width="13.28515625" style="165" customWidth="1"/>
    <col min="1545" max="1545" width="11" style="165" customWidth="1"/>
    <col min="1546" max="1546" width="12.7109375" style="165" customWidth="1"/>
    <col min="1547" max="1547" width="10.7109375" style="165" customWidth="1"/>
    <col min="1548" max="1548" width="13" style="165" customWidth="1"/>
    <col min="1549" max="1549" width="12.140625" style="165" customWidth="1"/>
    <col min="1550" max="1550" width="13" style="165" customWidth="1"/>
    <col min="1551" max="1551" width="10.42578125" style="165" customWidth="1"/>
    <col min="1552" max="1552" width="13.42578125" style="165" customWidth="1"/>
    <col min="1553" max="1792" width="9.140625" style="165"/>
    <col min="1793" max="1793" width="13.85546875" style="165" customWidth="1"/>
    <col min="1794" max="1794" width="8.7109375" style="165" customWidth="1"/>
    <col min="1795" max="1795" width="9.140625" style="165" customWidth="1"/>
    <col min="1796" max="1796" width="50.85546875" style="165" customWidth="1"/>
    <col min="1797" max="1797" width="10.28515625" style="165" customWidth="1"/>
    <col min="1798" max="1798" width="13.140625" style="165" customWidth="1"/>
    <col min="1799" max="1799" width="10.42578125" style="165" customWidth="1"/>
    <col min="1800" max="1800" width="13.28515625" style="165" customWidth="1"/>
    <col min="1801" max="1801" width="11" style="165" customWidth="1"/>
    <col min="1802" max="1802" width="12.7109375" style="165" customWidth="1"/>
    <col min="1803" max="1803" width="10.7109375" style="165" customWidth="1"/>
    <col min="1804" max="1804" width="13" style="165" customWidth="1"/>
    <col min="1805" max="1805" width="12.140625" style="165" customWidth="1"/>
    <col min="1806" max="1806" width="13" style="165" customWidth="1"/>
    <col min="1807" max="1807" width="10.42578125" style="165" customWidth="1"/>
    <col min="1808" max="1808" width="13.42578125" style="165" customWidth="1"/>
    <col min="1809" max="2048" width="9.140625" style="165"/>
    <col min="2049" max="2049" width="13.85546875" style="165" customWidth="1"/>
    <col min="2050" max="2050" width="8.7109375" style="165" customWidth="1"/>
    <col min="2051" max="2051" width="9.140625" style="165" customWidth="1"/>
    <col min="2052" max="2052" width="50.85546875" style="165" customWidth="1"/>
    <col min="2053" max="2053" width="10.28515625" style="165" customWidth="1"/>
    <col min="2054" max="2054" width="13.140625" style="165" customWidth="1"/>
    <col min="2055" max="2055" width="10.42578125" style="165" customWidth="1"/>
    <col min="2056" max="2056" width="13.28515625" style="165" customWidth="1"/>
    <col min="2057" max="2057" width="11" style="165" customWidth="1"/>
    <col min="2058" max="2058" width="12.7109375" style="165" customWidth="1"/>
    <col min="2059" max="2059" width="10.7109375" style="165" customWidth="1"/>
    <col min="2060" max="2060" width="13" style="165" customWidth="1"/>
    <col min="2061" max="2061" width="12.140625" style="165" customWidth="1"/>
    <col min="2062" max="2062" width="13" style="165" customWidth="1"/>
    <col min="2063" max="2063" width="10.42578125" style="165" customWidth="1"/>
    <col min="2064" max="2064" width="13.42578125" style="165" customWidth="1"/>
    <col min="2065" max="2304" width="9.140625" style="165"/>
    <col min="2305" max="2305" width="13.85546875" style="165" customWidth="1"/>
    <col min="2306" max="2306" width="8.7109375" style="165" customWidth="1"/>
    <col min="2307" max="2307" width="9.140625" style="165" customWidth="1"/>
    <col min="2308" max="2308" width="50.85546875" style="165" customWidth="1"/>
    <col min="2309" max="2309" width="10.28515625" style="165" customWidth="1"/>
    <col min="2310" max="2310" width="13.140625" style="165" customWidth="1"/>
    <col min="2311" max="2311" width="10.42578125" style="165" customWidth="1"/>
    <col min="2312" max="2312" width="13.28515625" style="165" customWidth="1"/>
    <col min="2313" max="2313" width="11" style="165" customWidth="1"/>
    <col min="2314" max="2314" width="12.7109375" style="165" customWidth="1"/>
    <col min="2315" max="2315" width="10.7109375" style="165" customWidth="1"/>
    <col min="2316" max="2316" width="13" style="165" customWidth="1"/>
    <col min="2317" max="2317" width="12.140625" style="165" customWidth="1"/>
    <col min="2318" max="2318" width="13" style="165" customWidth="1"/>
    <col min="2319" max="2319" width="10.42578125" style="165" customWidth="1"/>
    <col min="2320" max="2320" width="13.42578125" style="165" customWidth="1"/>
    <col min="2321" max="2560" width="9.140625" style="165"/>
    <col min="2561" max="2561" width="13.85546875" style="165" customWidth="1"/>
    <col min="2562" max="2562" width="8.7109375" style="165" customWidth="1"/>
    <col min="2563" max="2563" width="9.140625" style="165" customWidth="1"/>
    <col min="2564" max="2564" width="50.85546875" style="165" customWidth="1"/>
    <col min="2565" max="2565" width="10.28515625" style="165" customWidth="1"/>
    <col min="2566" max="2566" width="13.140625" style="165" customWidth="1"/>
    <col min="2567" max="2567" width="10.42578125" style="165" customWidth="1"/>
    <col min="2568" max="2568" width="13.28515625" style="165" customWidth="1"/>
    <col min="2569" max="2569" width="11" style="165" customWidth="1"/>
    <col min="2570" max="2570" width="12.7109375" style="165" customWidth="1"/>
    <col min="2571" max="2571" width="10.7109375" style="165" customWidth="1"/>
    <col min="2572" max="2572" width="13" style="165" customWidth="1"/>
    <col min="2573" max="2573" width="12.140625" style="165" customWidth="1"/>
    <col min="2574" max="2574" width="13" style="165" customWidth="1"/>
    <col min="2575" max="2575" width="10.42578125" style="165" customWidth="1"/>
    <col min="2576" max="2576" width="13.42578125" style="165" customWidth="1"/>
    <col min="2577" max="2816" width="9.140625" style="165"/>
    <col min="2817" max="2817" width="13.85546875" style="165" customWidth="1"/>
    <col min="2818" max="2818" width="8.7109375" style="165" customWidth="1"/>
    <col min="2819" max="2819" width="9.140625" style="165" customWidth="1"/>
    <col min="2820" max="2820" width="50.85546875" style="165" customWidth="1"/>
    <col min="2821" max="2821" width="10.28515625" style="165" customWidth="1"/>
    <col min="2822" max="2822" width="13.140625" style="165" customWidth="1"/>
    <col min="2823" max="2823" width="10.42578125" style="165" customWidth="1"/>
    <col min="2824" max="2824" width="13.28515625" style="165" customWidth="1"/>
    <col min="2825" max="2825" width="11" style="165" customWidth="1"/>
    <col min="2826" max="2826" width="12.7109375" style="165" customWidth="1"/>
    <col min="2827" max="2827" width="10.7109375" style="165" customWidth="1"/>
    <col min="2828" max="2828" width="13" style="165" customWidth="1"/>
    <col min="2829" max="2829" width="12.140625" style="165" customWidth="1"/>
    <col min="2830" max="2830" width="13" style="165" customWidth="1"/>
    <col min="2831" max="2831" width="10.42578125" style="165" customWidth="1"/>
    <col min="2832" max="2832" width="13.42578125" style="165" customWidth="1"/>
    <col min="2833" max="3072" width="9.140625" style="165"/>
    <col min="3073" max="3073" width="13.85546875" style="165" customWidth="1"/>
    <col min="3074" max="3074" width="8.7109375" style="165" customWidth="1"/>
    <col min="3075" max="3075" width="9.140625" style="165" customWidth="1"/>
    <col min="3076" max="3076" width="50.85546875" style="165" customWidth="1"/>
    <col min="3077" max="3077" width="10.28515625" style="165" customWidth="1"/>
    <col min="3078" max="3078" width="13.140625" style="165" customWidth="1"/>
    <col min="3079" max="3079" width="10.42578125" style="165" customWidth="1"/>
    <col min="3080" max="3080" width="13.28515625" style="165" customWidth="1"/>
    <col min="3081" max="3081" width="11" style="165" customWidth="1"/>
    <col min="3082" max="3082" width="12.7109375" style="165" customWidth="1"/>
    <col min="3083" max="3083" width="10.7109375" style="165" customWidth="1"/>
    <col min="3084" max="3084" width="13" style="165" customWidth="1"/>
    <col min="3085" max="3085" width="12.140625" style="165" customWidth="1"/>
    <col min="3086" max="3086" width="13" style="165" customWidth="1"/>
    <col min="3087" max="3087" width="10.42578125" style="165" customWidth="1"/>
    <col min="3088" max="3088" width="13.42578125" style="165" customWidth="1"/>
    <col min="3089" max="3328" width="9.140625" style="165"/>
    <col min="3329" max="3329" width="13.85546875" style="165" customWidth="1"/>
    <col min="3330" max="3330" width="8.7109375" style="165" customWidth="1"/>
    <col min="3331" max="3331" width="9.140625" style="165" customWidth="1"/>
    <col min="3332" max="3332" width="50.85546875" style="165" customWidth="1"/>
    <col min="3333" max="3333" width="10.28515625" style="165" customWidth="1"/>
    <col min="3334" max="3334" width="13.140625" style="165" customWidth="1"/>
    <col min="3335" max="3335" width="10.42578125" style="165" customWidth="1"/>
    <col min="3336" max="3336" width="13.28515625" style="165" customWidth="1"/>
    <col min="3337" max="3337" width="11" style="165" customWidth="1"/>
    <col min="3338" max="3338" width="12.7109375" style="165" customWidth="1"/>
    <col min="3339" max="3339" width="10.7109375" style="165" customWidth="1"/>
    <col min="3340" max="3340" width="13" style="165" customWidth="1"/>
    <col min="3341" max="3341" width="12.140625" style="165" customWidth="1"/>
    <col min="3342" max="3342" width="13" style="165" customWidth="1"/>
    <col min="3343" max="3343" width="10.42578125" style="165" customWidth="1"/>
    <col min="3344" max="3344" width="13.42578125" style="165" customWidth="1"/>
    <col min="3345" max="3584" width="9.140625" style="165"/>
    <col min="3585" max="3585" width="13.85546875" style="165" customWidth="1"/>
    <col min="3586" max="3586" width="8.7109375" style="165" customWidth="1"/>
    <col min="3587" max="3587" width="9.140625" style="165" customWidth="1"/>
    <col min="3588" max="3588" width="50.85546875" style="165" customWidth="1"/>
    <col min="3589" max="3589" width="10.28515625" style="165" customWidth="1"/>
    <col min="3590" max="3590" width="13.140625" style="165" customWidth="1"/>
    <col min="3591" max="3591" width="10.42578125" style="165" customWidth="1"/>
    <col min="3592" max="3592" width="13.28515625" style="165" customWidth="1"/>
    <col min="3593" max="3593" width="11" style="165" customWidth="1"/>
    <col min="3594" max="3594" width="12.7109375" style="165" customWidth="1"/>
    <col min="3595" max="3595" width="10.7109375" style="165" customWidth="1"/>
    <col min="3596" max="3596" width="13" style="165" customWidth="1"/>
    <col min="3597" max="3597" width="12.140625" style="165" customWidth="1"/>
    <col min="3598" max="3598" width="13" style="165" customWidth="1"/>
    <col min="3599" max="3599" width="10.42578125" style="165" customWidth="1"/>
    <col min="3600" max="3600" width="13.42578125" style="165" customWidth="1"/>
    <col min="3601" max="3840" width="9.140625" style="165"/>
    <col min="3841" max="3841" width="13.85546875" style="165" customWidth="1"/>
    <col min="3842" max="3842" width="8.7109375" style="165" customWidth="1"/>
    <col min="3843" max="3843" width="9.140625" style="165" customWidth="1"/>
    <col min="3844" max="3844" width="50.85546875" style="165" customWidth="1"/>
    <col min="3845" max="3845" width="10.28515625" style="165" customWidth="1"/>
    <col min="3846" max="3846" width="13.140625" style="165" customWidth="1"/>
    <col min="3847" max="3847" width="10.42578125" style="165" customWidth="1"/>
    <col min="3848" max="3848" width="13.28515625" style="165" customWidth="1"/>
    <col min="3849" max="3849" width="11" style="165" customWidth="1"/>
    <col min="3850" max="3850" width="12.7109375" style="165" customWidth="1"/>
    <col min="3851" max="3851" width="10.7109375" style="165" customWidth="1"/>
    <col min="3852" max="3852" width="13" style="165" customWidth="1"/>
    <col min="3853" max="3853" width="12.140625" style="165" customWidth="1"/>
    <col min="3854" max="3854" width="13" style="165" customWidth="1"/>
    <col min="3855" max="3855" width="10.42578125" style="165" customWidth="1"/>
    <col min="3856" max="3856" width="13.42578125" style="165" customWidth="1"/>
    <col min="3857" max="4096" width="9.140625" style="165"/>
    <col min="4097" max="4097" width="13.85546875" style="165" customWidth="1"/>
    <col min="4098" max="4098" width="8.7109375" style="165" customWidth="1"/>
    <col min="4099" max="4099" width="9.140625" style="165" customWidth="1"/>
    <col min="4100" max="4100" width="50.85546875" style="165" customWidth="1"/>
    <col min="4101" max="4101" width="10.28515625" style="165" customWidth="1"/>
    <col min="4102" max="4102" width="13.140625" style="165" customWidth="1"/>
    <col min="4103" max="4103" width="10.42578125" style="165" customWidth="1"/>
    <col min="4104" max="4104" width="13.28515625" style="165" customWidth="1"/>
    <col min="4105" max="4105" width="11" style="165" customWidth="1"/>
    <col min="4106" max="4106" width="12.7109375" style="165" customWidth="1"/>
    <col min="4107" max="4107" width="10.7109375" style="165" customWidth="1"/>
    <col min="4108" max="4108" width="13" style="165" customWidth="1"/>
    <col min="4109" max="4109" width="12.140625" style="165" customWidth="1"/>
    <col min="4110" max="4110" width="13" style="165" customWidth="1"/>
    <col min="4111" max="4111" width="10.42578125" style="165" customWidth="1"/>
    <col min="4112" max="4112" width="13.42578125" style="165" customWidth="1"/>
    <col min="4113" max="4352" width="9.140625" style="165"/>
    <col min="4353" max="4353" width="13.85546875" style="165" customWidth="1"/>
    <col min="4354" max="4354" width="8.7109375" style="165" customWidth="1"/>
    <col min="4355" max="4355" width="9.140625" style="165" customWidth="1"/>
    <col min="4356" max="4356" width="50.85546875" style="165" customWidth="1"/>
    <col min="4357" max="4357" width="10.28515625" style="165" customWidth="1"/>
    <col min="4358" max="4358" width="13.140625" style="165" customWidth="1"/>
    <col min="4359" max="4359" width="10.42578125" style="165" customWidth="1"/>
    <col min="4360" max="4360" width="13.28515625" style="165" customWidth="1"/>
    <col min="4361" max="4361" width="11" style="165" customWidth="1"/>
    <col min="4362" max="4362" width="12.7109375" style="165" customWidth="1"/>
    <col min="4363" max="4363" width="10.7109375" style="165" customWidth="1"/>
    <col min="4364" max="4364" width="13" style="165" customWidth="1"/>
    <col min="4365" max="4365" width="12.140625" style="165" customWidth="1"/>
    <col min="4366" max="4366" width="13" style="165" customWidth="1"/>
    <col min="4367" max="4367" width="10.42578125" style="165" customWidth="1"/>
    <col min="4368" max="4368" width="13.42578125" style="165" customWidth="1"/>
    <col min="4369" max="4608" width="9.140625" style="165"/>
    <col min="4609" max="4609" width="13.85546875" style="165" customWidth="1"/>
    <col min="4610" max="4610" width="8.7109375" style="165" customWidth="1"/>
    <col min="4611" max="4611" width="9.140625" style="165" customWidth="1"/>
    <col min="4612" max="4612" width="50.85546875" style="165" customWidth="1"/>
    <col min="4613" max="4613" width="10.28515625" style="165" customWidth="1"/>
    <col min="4614" max="4614" width="13.140625" style="165" customWidth="1"/>
    <col min="4615" max="4615" width="10.42578125" style="165" customWidth="1"/>
    <col min="4616" max="4616" width="13.28515625" style="165" customWidth="1"/>
    <col min="4617" max="4617" width="11" style="165" customWidth="1"/>
    <col min="4618" max="4618" width="12.7109375" style="165" customWidth="1"/>
    <col min="4619" max="4619" width="10.7109375" style="165" customWidth="1"/>
    <col min="4620" max="4620" width="13" style="165" customWidth="1"/>
    <col min="4621" max="4621" width="12.140625" style="165" customWidth="1"/>
    <col min="4622" max="4622" width="13" style="165" customWidth="1"/>
    <col min="4623" max="4623" width="10.42578125" style="165" customWidth="1"/>
    <col min="4624" max="4624" width="13.42578125" style="165" customWidth="1"/>
    <col min="4625" max="4864" width="9.140625" style="165"/>
    <col min="4865" max="4865" width="13.85546875" style="165" customWidth="1"/>
    <col min="4866" max="4866" width="8.7109375" style="165" customWidth="1"/>
    <col min="4867" max="4867" width="9.140625" style="165" customWidth="1"/>
    <col min="4868" max="4868" width="50.85546875" style="165" customWidth="1"/>
    <col min="4869" max="4869" width="10.28515625" style="165" customWidth="1"/>
    <col min="4870" max="4870" width="13.140625" style="165" customWidth="1"/>
    <col min="4871" max="4871" width="10.42578125" style="165" customWidth="1"/>
    <col min="4872" max="4872" width="13.28515625" style="165" customWidth="1"/>
    <col min="4873" max="4873" width="11" style="165" customWidth="1"/>
    <col min="4874" max="4874" width="12.7109375" style="165" customWidth="1"/>
    <col min="4875" max="4875" width="10.7109375" style="165" customWidth="1"/>
    <col min="4876" max="4876" width="13" style="165" customWidth="1"/>
    <col min="4877" max="4877" width="12.140625" style="165" customWidth="1"/>
    <col min="4878" max="4878" width="13" style="165" customWidth="1"/>
    <col min="4879" max="4879" width="10.42578125" style="165" customWidth="1"/>
    <col min="4880" max="4880" width="13.42578125" style="165" customWidth="1"/>
    <col min="4881" max="5120" width="9.140625" style="165"/>
    <col min="5121" max="5121" width="13.85546875" style="165" customWidth="1"/>
    <col min="5122" max="5122" width="8.7109375" style="165" customWidth="1"/>
    <col min="5123" max="5123" width="9.140625" style="165" customWidth="1"/>
    <col min="5124" max="5124" width="50.85546875" style="165" customWidth="1"/>
    <col min="5125" max="5125" width="10.28515625" style="165" customWidth="1"/>
    <col min="5126" max="5126" width="13.140625" style="165" customWidth="1"/>
    <col min="5127" max="5127" width="10.42578125" style="165" customWidth="1"/>
    <col min="5128" max="5128" width="13.28515625" style="165" customWidth="1"/>
    <col min="5129" max="5129" width="11" style="165" customWidth="1"/>
    <col min="5130" max="5130" width="12.7109375" style="165" customWidth="1"/>
    <col min="5131" max="5131" width="10.7109375" style="165" customWidth="1"/>
    <col min="5132" max="5132" width="13" style="165" customWidth="1"/>
    <col min="5133" max="5133" width="12.140625" style="165" customWidth="1"/>
    <col min="5134" max="5134" width="13" style="165" customWidth="1"/>
    <col min="5135" max="5135" width="10.42578125" style="165" customWidth="1"/>
    <col min="5136" max="5136" width="13.42578125" style="165" customWidth="1"/>
    <col min="5137" max="5376" width="9.140625" style="165"/>
    <col min="5377" max="5377" width="13.85546875" style="165" customWidth="1"/>
    <col min="5378" max="5378" width="8.7109375" style="165" customWidth="1"/>
    <col min="5379" max="5379" width="9.140625" style="165" customWidth="1"/>
    <col min="5380" max="5380" width="50.85546875" style="165" customWidth="1"/>
    <col min="5381" max="5381" width="10.28515625" style="165" customWidth="1"/>
    <col min="5382" max="5382" width="13.140625" style="165" customWidth="1"/>
    <col min="5383" max="5383" width="10.42578125" style="165" customWidth="1"/>
    <col min="5384" max="5384" width="13.28515625" style="165" customWidth="1"/>
    <col min="5385" max="5385" width="11" style="165" customWidth="1"/>
    <col min="5386" max="5386" width="12.7109375" style="165" customWidth="1"/>
    <col min="5387" max="5387" width="10.7109375" style="165" customWidth="1"/>
    <col min="5388" max="5388" width="13" style="165" customWidth="1"/>
    <col min="5389" max="5389" width="12.140625" style="165" customWidth="1"/>
    <col min="5390" max="5390" width="13" style="165" customWidth="1"/>
    <col min="5391" max="5391" width="10.42578125" style="165" customWidth="1"/>
    <col min="5392" max="5392" width="13.42578125" style="165" customWidth="1"/>
    <col min="5393" max="5632" width="9.140625" style="165"/>
    <col min="5633" max="5633" width="13.85546875" style="165" customWidth="1"/>
    <col min="5634" max="5634" width="8.7109375" style="165" customWidth="1"/>
    <col min="5635" max="5635" width="9.140625" style="165" customWidth="1"/>
    <col min="5636" max="5636" width="50.85546875" style="165" customWidth="1"/>
    <col min="5637" max="5637" width="10.28515625" style="165" customWidth="1"/>
    <col min="5638" max="5638" width="13.140625" style="165" customWidth="1"/>
    <col min="5639" max="5639" width="10.42578125" style="165" customWidth="1"/>
    <col min="5640" max="5640" width="13.28515625" style="165" customWidth="1"/>
    <col min="5641" max="5641" width="11" style="165" customWidth="1"/>
    <col min="5642" max="5642" width="12.7109375" style="165" customWidth="1"/>
    <col min="5643" max="5643" width="10.7109375" style="165" customWidth="1"/>
    <col min="5644" max="5644" width="13" style="165" customWidth="1"/>
    <col min="5645" max="5645" width="12.140625" style="165" customWidth="1"/>
    <col min="5646" max="5646" width="13" style="165" customWidth="1"/>
    <col min="5647" max="5647" width="10.42578125" style="165" customWidth="1"/>
    <col min="5648" max="5648" width="13.42578125" style="165" customWidth="1"/>
    <col min="5649" max="5888" width="9.140625" style="165"/>
    <col min="5889" max="5889" width="13.85546875" style="165" customWidth="1"/>
    <col min="5890" max="5890" width="8.7109375" style="165" customWidth="1"/>
    <col min="5891" max="5891" width="9.140625" style="165" customWidth="1"/>
    <col min="5892" max="5892" width="50.85546875" style="165" customWidth="1"/>
    <col min="5893" max="5893" width="10.28515625" style="165" customWidth="1"/>
    <col min="5894" max="5894" width="13.140625" style="165" customWidth="1"/>
    <col min="5895" max="5895" width="10.42578125" style="165" customWidth="1"/>
    <col min="5896" max="5896" width="13.28515625" style="165" customWidth="1"/>
    <col min="5897" max="5897" width="11" style="165" customWidth="1"/>
    <col min="5898" max="5898" width="12.7109375" style="165" customWidth="1"/>
    <col min="5899" max="5899" width="10.7109375" style="165" customWidth="1"/>
    <col min="5900" max="5900" width="13" style="165" customWidth="1"/>
    <col min="5901" max="5901" width="12.140625" style="165" customWidth="1"/>
    <col min="5902" max="5902" width="13" style="165" customWidth="1"/>
    <col min="5903" max="5903" width="10.42578125" style="165" customWidth="1"/>
    <col min="5904" max="5904" width="13.42578125" style="165" customWidth="1"/>
    <col min="5905" max="6144" width="9.140625" style="165"/>
    <col min="6145" max="6145" width="13.85546875" style="165" customWidth="1"/>
    <col min="6146" max="6146" width="8.7109375" style="165" customWidth="1"/>
    <col min="6147" max="6147" width="9.140625" style="165" customWidth="1"/>
    <col min="6148" max="6148" width="50.85546875" style="165" customWidth="1"/>
    <col min="6149" max="6149" width="10.28515625" style="165" customWidth="1"/>
    <col min="6150" max="6150" width="13.140625" style="165" customWidth="1"/>
    <col min="6151" max="6151" width="10.42578125" style="165" customWidth="1"/>
    <col min="6152" max="6152" width="13.28515625" style="165" customWidth="1"/>
    <col min="6153" max="6153" width="11" style="165" customWidth="1"/>
    <col min="6154" max="6154" width="12.7109375" style="165" customWidth="1"/>
    <col min="6155" max="6155" width="10.7109375" style="165" customWidth="1"/>
    <col min="6156" max="6156" width="13" style="165" customWidth="1"/>
    <col min="6157" max="6157" width="12.140625" style="165" customWidth="1"/>
    <col min="6158" max="6158" width="13" style="165" customWidth="1"/>
    <col min="6159" max="6159" width="10.42578125" style="165" customWidth="1"/>
    <col min="6160" max="6160" width="13.42578125" style="165" customWidth="1"/>
    <col min="6161" max="6400" width="9.140625" style="165"/>
    <col min="6401" max="6401" width="13.85546875" style="165" customWidth="1"/>
    <col min="6402" max="6402" width="8.7109375" style="165" customWidth="1"/>
    <col min="6403" max="6403" width="9.140625" style="165" customWidth="1"/>
    <col min="6404" max="6404" width="50.85546875" style="165" customWidth="1"/>
    <col min="6405" max="6405" width="10.28515625" style="165" customWidth="1"/>
    <col min="6406" max="6406" width="13.140625" style="165" customWidth="1"/>
    <col min="6407" max="6407" width="10.42578125" style="165" customWidth="1"/>
    <col min="6408" max="6408" width="13.28515625" style="165" customWidth="1"/>
    <col min="6409" max="6409" width="11" style="165" customWidth="1"/>
    <col min="6410" max="6410" width="12.7109375" style="165" customWidth="1"/>
    <col min="6411" max="6411" width="10.7109375" style="165" customWidth="1"/>
    <col min="6412" max="6412" width="13" style="165" customWidth="1"/>
    <col min="6413" max="6413" width="12.140625" style="165" customWidth="1"/>
    <col min="6414" max="6414" width="13" style="165" customWidth="1"/>
    <col min="6415" max="6415" width="10.42578125" style="165" customWidth="1"/>
    <col min="6416" max="6416" width="13.42578125" style="165" customWidth="1"/>
    <col min="6417" max="6656" width="9.140625" style="165"/>
    <col min="6657" max="6657" width="13.85546875" style="165" customWidth="1"/>
    <col min="6658" max="6658" width="8.7109375" style="165" customWidth="1"/>
    <col min="6659" max="6659" width="9.140625" style="165" customWidth="1"/>
    <col min="6660" max="6660" width="50.85546875" style="165" customWidth="1"/>
    <col min="6661" max="6661" width="10.28515625" style="165" customWidth="1"/>
    <col min="6662" max="6662" width="13.140625" style="165" customWidth="1"/>
    <col min="6663" max="6663" width="10.42578125" style="165" customWidth="1"/>
    <col min="6664" max="6664" width="13.28515625" style="165" customWidth="1"/>
    <col min="6665" max="6665" width="11" style="165" customWidth="1"/>
    <col min="6666" max="6666" width="12.7109375" style="165" customWidth="1"/>
    <col min="6667" max="6667" width="10.7109375" style="165" customWidth="1"/>
    <col min="6668" max="6668" width="13" style="165" customWidth="1"/>
    <col min="6669" max="6669" width="12.140625" style="165" customWidth="1"/>
    <col min="6670" max="6670" width="13" style="165" customWidth="1"/>
    <col min="6671" max="6671" width="10.42578125" style="165" customWidth="1"/>
    <col min="6672" max="6672" width="13.42578125" style="165" customWidth="1"/>
    <col min="6673" max="6912" width="9.140625" style="165"/>
    <col min="6913" max="6913" width="13.85546875" style="165" customWidth="1"/>
    <col min="6914" max="6914" width="8.7109375" style="165" customWidth="1"/>
    <col min="6915" max="6915" width="9.140625" style="165" customWidth="1"/>
    <col min="6916" max="6916" width="50.85546875" style="165" customWidth="1"/>
    <col min="6917" max="6917" width="10.28515625" style="165" customWidth="1"/>
    <col min="6918" max="6918" width="13.140625" style="165" customWidth="1"/>
    <col min="6919" max="6919" width="10.42578125" style="165" customWidth="1"/>
    <col min="6920" max="6920" width="13.28515625" style="165" customWidth="1"/>
    <col min="6921" max="6921" width="11" style="165" customWidth="1"/>
    <col min="6922" max="6922" width="12.7109375" style="165" customWidth="1"/>
    <col min="6923" max="6923" width="10.7109375" style="165" customWidth="1"/>
    <col min="6924" max="6924" width="13" style="165" customWidth="1"/>
    <col min="6925" max="6925" width="12.140625" style="165" customWidth="1"/>
    <col min="6926" max="6926" width="13" style="165" customWidth="1"/>
    <col min="6927" max="6927" width="10.42578125" style="165" customWidth="1"/>
    <col min="6928" max="6928" width="13.42578125" style="165" customWidth="1"/>
    <col min="6929" max="7168" width="9.140625" style="165"/>
    <col min="7169" max="7169" width="13.85546875" style="165" customWidth="1"/>
    <col min="7170" max="7170" width="8.7109375" style="165" customWidth="1"/>
    <col min="7171" max="7171" width="9.140625" style="165" customWidth="1"/>
    <col min="7172" max="7172" width="50.85546875" style="165" customWidth="1"/>
    <col min="7173" max="7173" width="10.28515625" style="165" customWidth="1"/>
    <col min="7174" max="7174" width="13.140625" style="165" customWidth="1"/>
    <col min="7175" max="7175" width="10.42578125" style="165" customWidth="1"/>
    <col min="7176" max="7176" width="13.28515625" style="165" customWidth="1"/>
    <col min="7177" max="7177" width="11" style="165" customWidth="1"/>
    <col min="7178" max="7178" width="12.7109375" style="165" customWidth="1"/>
    <col min="7179" max="7179" width="10.7109375" style="165" customWidth="1"/>
    <col min="7180" max="7180" width="13" style="165" customWidth="1"/>
    <col min="7181" max="7181" width="12.140625" style="165" customWidth="1"/>
    <col min="7182" max="7182" width="13" style="165" customWidth="1"/>
    <col min="7183" max="7183" width="10.42578125" style="165" customWidth="1"/>
    <col min="7184" max="7184" width="13.42578125" style="165" customWidth="1"/>
    <col min="7185" max="7424" width="9.140625" style="165"/>
    <col min="7425" max="7425" width="13.85546875" style="165" customWidth="1"/>
    <col min="7426" max="7426" width="8.7109375" style="165" customWidth="1"/>
    <col min="7427" max="7427" width="9.140625" style="165" customWidth="1"/>
    <col min="7428" max="7428" width="50.85546875" style="165" customWidth="1"/>
    <col min="7429" max="7429" width="10.28515625" style="165" customWidth="1"/>
    <col min="7430" max="7430" width="13.140625" style="165" customWidth="1"/>
    <col min="7431" max="7431" width="10.42578125" style="165" customWidth="1"/>
    <col min="7432" max="7432" width="13.28515625" style="165" customWidth="1"/>
    <col min="7433" max="7433" width="11" style="165" customWidth="1"/>
    <col min="7434" max="7434" width="12.7109375" style="165" customWidth="1"/>
    <col min="7435" max="7435" width="10.7109375" style="165" customWidth="1"/>
    <col min="7436" max="7436" width="13" style="165" customWidth="1"/>
    <col min="7437" max="7437" width="12.140625" style="165" customWidth="1"/>
    <col min="7438" max="7438" width="13" style="165" customWidth="1"/>
    <col min="7439" max="7439" width="10.42578125" style="165" customWidth="1"/>
    <col min="7440" max="7440" width="13.42578125" style="165" customWidth="1"/>
    <col min="7441" max="7680" width="9.140625" style="165"/>
    <col min="7681" max="7681" width="13.85546875" style="165" customWidth="1"/>
    <col min="7682" max="7682" width="8.7109375" style="165" customWidth="1"/>
    <col min="7683" max="7683" width="9.140625" style="165" customWidth="1"/>
    <col min="7684" max="7684" width="50.85546875" style="165" customWidth="1"/>
    <col min="7685" max="7685" width="10.28515625" style="165" customWidth="1"/>
    <col min="7686" max="7686" width="13.140625" style="165" customWidth="1"/>
    <col min="7687" max="7687" width="10.42578125" style="165" customWidth="1"/>
    <col min="7688" max="7688" width="13.28515625" style="165" customWidth="1"/>
    <col min="7689" max="7689" width="11" style="165" customWidth="1"/>
    <col min="7690" max="7690" width="12.7109375" style="165" customWidth="1"/>
    <col min="7691" max="7691" width="10.7109375" style="165" customWidth="1"/>
    <col min="7692" max="7692" width="13" style="165" customWidth="1"/>
    <col min="7693" max="7693" width="12.140625" style="165" customWidth="1"/>
    <col min="7694" max="7694" width="13" style="165" customWidth="1"/>
    <col min="7695" max="7695" width="10.42578125" style="165" customWidth="1"/>
    <col min="7696" max="7696" width="13.42578125" style="165" customWidth="1"/>
    <col min="7697" max="7936" width="9.140625" style="165"/>
    <col min="7937" max="7937" width="13.85546875" style="165" customWidth="1"/>
    <col min="7938" max="7938" width="8.7109375" style="165" customWidth="1"/>
    <col min="7939" max="7939" width="9.140625" style="165" customWidth="1"/>
    <col min="7940" max="7940" width="50.85546875" style="165" customWidth="1"/>
    <col min="7941" max="7941" width="10.28515625" style="165" customWidth="1"/>
    <col min="7942" max="7942" width="13.140625" style="165" customWidth="1"/>
    <col min="7943" max="7943" width="10.42578125" style="165" customWidth="1"/>
    <col min="7944" max="7944" width="13.28515625" style="165" customWidth="1"/>
    <col min="7945" max="7945" width="11" style="165" customWidth="1"/>
    <col min="7946" max="7946" width="12.7109375" style="165" customWidth="1"/>
    <col min="7947" max="7947" width="10.7109375" style="165" customWidth="1"/>
    <col min="7948" max="7948" width="13" style="165" customWidth="1"/>
    <col min="7949" max="7949" width="12.140625" style="165" customWidth="1"/>
    <col min="7950" max="7950" width="13" style="165" customWidth="1"/>
    <col min="7951" max="7951" width="10.42578125" style="165" customWidth="1"/>
    <col min="7952" max="7952" width="13.42578125" style="165" customWidth="1"/>
    <col min="7953" max="8192" width="9.140625" style="165"/>
    <col min="8193" max="8193" width="13.85546875" style="165" customWidth="1"/>
    <col min="8194" max="8194" width="8.7109375" style="165" customWidth="1"/>
    <col min="8195" max="8195" width="9.140625" style="165" customWidth="1"/>
    <col min="8196" max="8196" width="50.85546875" style="165" customWidth="1"/>
    <col min="8197" max="8197" width="10.28515625" style="165" customWidth="1"/>
    <col min="8198" max="8198" width="13.140625" style="165" customWidth="1"/>
    <col min="8199" max="8199" width="10.42578125" style="165" customWidth="1"/>
    <col min="8200" max="8200" width="13.28515625" style="165" customWidth="1"/>
    <col min="8201" max="8201" width="11" style="165" customWidth="1"/>
    <col min="8202" max="8202" width="12.7109375" style="165" customWidth="1"/>
    <col min="8203" max="8203" width="10.7109375" style="165" customWidth="1"/>
    <col min="8204" max="8204" width="13" style="165" customWidth="1"/>
    <col min="8205" max="8205" width="12.140625" style="165" customWidth="1"/>
    <col min="8206" max="8206" width="13" style="165" customWidth="1"/>
    <col min="8207" max="8207" width="10.42578125" style="165" customWidth="1"/>
    <col min="8208" max="8208" width="13.42578125" style="165" customWidth="1"/>
    <col min="8209" max="8448" width="9.140625" style="165"/>
    <col min="8449" max="8449" width="13.85546875" style="165" customWidth="1"/>
    <col min="8450" max="8450" width="8.7109375" style="165" customWidth="1"/>
    <col min="8451" max="8451" width="9.140625" style="165" customWidth="1"/>
    <col min="8452" max="8452" width="50.85546875" style="165" customWidth="1"/>
    <col min="8453" max="8453" width="10.28515625" style="165" customWidth="1"/>
    <col min="8454" max="8454" width="13.140625" style="165" customWidth="1"/>
    <col min="8455" max="8455" width="10.42578125" style="165" customWidth="1"/>
    <col min="8456" max="8456" width="13.28515625" style="165" customWidth="1"/>
    <col min="8457" max="8457" width="11" style="165" customWidth="1"/>
    <col min="8458" max="8458" width="12.7109375" style="165" customWidth="1"/>
    <col min="8459" max="8459" width="10.7109375" style="165" customWidth="1"/>
    <col min="8460" max="8460" width="13" style="165" customWidth="1"/>
    <col min="8461" max="8461" width="12.140625" style="165" customWidth="1"/>
    <col min="8462" max="8462" width="13" style="165" customWidth="1"/>
    <col min="8463" max="8463" width="10.42578125" style="165" customWidth="1"/>
    <col min="8464" max="8464" width="13.42578125" style="165" customWidth="1"/>
    <col min="8465" max="8704" width="9.140625" style="165"/>
    <col min="8705" max="8705" width="13.85546875" style="165" customWidth="1"/>
    <col min="8706" max="8706" width="8.7109375" style="165" customWidth="1"/>
    <col min="8707" max="8707" width="9.140625" style="165" customWidth="1"/>
    <col min="8708" max="8708" width="50.85546875" style="165" customWidth="1"/>
    <col min="8709" max="8709" width="10.28515625" style="165" customWidth="1"/>
    <col min="8710" max="8710" width="13.140625" style="165" customWidth="1"/>
    <col min="8711" max="8711" width="10.42578125" style="165" customWidth="1"/>
    <col min="8712" max="8712" width="13.28515625" style="165" customWidth="1"/>
    <col min="8713" max="8713" width="11" style="165" customWidth="1"/>
    <col min="8714" max="8714" width="12.7109375" style="165" customWidth="1"/>
    <col min="8715" max="8715" width="10.7109375" style="165" customWidth="1"/>
    <col min="8716" max="8716" width="13" style="165" customWidth="1"/>
    <col min="8717" max="8717" width="12.140625" style="165" customWidth="1"/>
    <col min="8718" max="8718" width="13" style="165" customWidth="1"/>
    <col min="8719" max="8719" width="10.42578125" style="165" customWidth="1"/>
    <col min="8720" max="8720" width="13.42578125" style="165" customWidth="1"/>
    <col min="8721" max="8960" width="9.140625" style="165"/>
    <col min="8961" max="8961" width="13.85546875" style="165" customWidth="1"/>
    <col min="8962" max="8962" width="8.7109375" style="165" customWidth="1"/>
    <col min="8963" max="8963" width="9.140625" style="165" customWidth="1"/>
    <col min="8964" max="8964" width="50.85546875" style="165" customWidth="1"/>
    <col min="8965" max="8965" width="10.28515625" style="165" customWidth="1"/>
    <col min="8966" max="8966" width="13.140625" style="165" customWidth="1"/>
    <col min="8967" max="8967" width="10.42578125" style="165" customWidth="1"/>
    <col min="8968" max="8968" width="13.28515625" style="165" customWidth="1"/>
    <col min="8969" max="8969" width="11" style="165" customWidth="1"/>
    <col min="8970" max="8970" width="12.7109375" style="165" customWidth="1"/>
    <col min="8971" max="8971" width="10.7109375" style="165" customWidth="1"/>
    <col min="8972" max="8972" width="13" style="165" customWidth="1"/>
    <col min="8973" max="8973" width="12.140625" style="165" customWidth="1"/>
    <col min="8974" max="8974" width="13" style="165" customWidth="1"/>
    <col min="8975" max="8975" width="10.42578125" style="165" customWidth="1"/>
    <col min="8976" max="8976" width="13.42578125" style="165" customWidth="1"/>
    <col min="8977" max="9216" width="9.140625" style="165"/>
    <col min="9217" max="9217" width="13.85546875" style="165" customWidth="1"/>
    <col min="9218" max="9218" width="8.7109375" style="165" customWidth="1"/>
    <col min="9219" max="9219" width="9.140625" style="165" customWidth="1"/>
    <col min="9220" max="9220" width="50.85546875" style="165" customWidth="1"/>
    <col min="9221" max="9221" width="10.28515625" style="165" customWidth="1"/>
    <col min="9222" max="9222" width="13.140625" style="165" customWidth="1"/>
    <col min="9223" max="9223" width="10.42578125" style="165" customWidth="1"/>
    <col min="9224" max="9224" width="13.28515625" style="165" customWidth="1"/>
    <col min="9225" max="9225" width="11" style="165" customWidth="1"/>
    <col min="9226" max="9226" width="12.7109375" style="165" customWidth="1"/>
    <col min="9227" max="9227" width="10.7109375" style="165" customWidth="1"/>
    <col min="9228" max="9228" width="13" style="165" customWidth="1"/>
    <col min="9229" max="9229" width="12.140625" style="165" customWidth="1"/>
    <col min="9230" max="9230" width="13" style="165" customWidth="1"/>
    <col min="9231" max="9231" width="10.42578125" style="165" customWidth="1"/>
    <col min="9232" max="9232" width="13.42578125" style="165" customWidth="1"/>
    <col min="9233" max="9472" width="9.140625" style="165"/>
    <col min="9473" max="9473" width="13.85546875" style="165" customWidth="1"/>
    <col min="9474" max="9474" width="8.7109375" style="165" customWidth="1"/>
    <col min="9475" max="9475" width="9.140625" style="165" customWidth="1"/>
    <col min="9476" max="9476" width="50.85546875" style="165" customWidth="1"/>
    <col min="9477" max="9477" width="10.28515625" style="165" customWidth="1"/>
    <col min="9478" max="9478" width="13.140625" style="165" customWidth="1"/>
    <col min="9479" max="9479" width="10.42578125" style="165" customWidth="1"/>
    <col min="9480" max="9480" width="13.28515625" style="165" customWidth="1"/>
    <col min="9481" max="9481" width="11" style="165" customWidth="1"/>
    <col min="9482" max="9482" width="12.7109375" style="165" customWidth="1"/>
    <col min="9483" max="9483" width="10.7109375" style="165" customWidth="1"/>
    <col min="9484" max="9484" width="13" style="165" customWidth="1"/>
    <col min="9485" max="9485" width="12.140625" style="165" customWidth="1"/>
    <col min="9486" max="9486" width="13" style="165" customWidth="1"/>
    <col min="9487" max="9487" width="10.42578125" style="165" customWidth="1"/>
    <col min="9488" max="9488" width="13.42578125" style="165" customWidth="1"/>
    <col min="9489" max="9728" width="9.140625" style="165"/>
    <col min="9729" max="9729" width="13.85546875" style="165" customWidth="1"/>
    <col min="9730" max="9730" width="8.7109375" style="165" customWidth="1"/>
    <col min="9731" max="9731" width="9.140625" style="165" customWidth="1"/>
    <col min="9732" max="9732" width="50.85546875" style="165" customWidth="1"/>
    <col min="9733" max="9733" width="10.28515625" style="165" customWidth="1"/>
    <col min="9734" max="9734" width="13.140625" style="165" customWidth="1"/>
    <col min="9735" max="9735" width="10.42578125" style="165" customWidth="1"/>
    <col min="9736" max="9736" width="13.28515625" style="165" customWidth="1"/>
    <col min="9737" max="9737" width="11" style="165" customWidth="1"/>
    <col min="9738" max="9738" width="12.7109375" style="165" customWidth="1"/>
    <col min="9739" max="9739" width="10.7109375" style="165" customWidth="1"/>
    <col min="9740" max="9740" width="13" style="165" customWidth="1"/>
    <col min="9741" max="9741" width="12.140625" style="165" customWidth="1"/>
    <col min="9742" max="9742" width="13" style="165" customWidth="1"/>
    <col min="9743" max="9743" width="10.42578125" style="165" customWidth="1"/>
    <col min="9744" max="9744" width="13.42578125" style="165" customWidth="1"/>
    <col min="9745" max="9984" width="9.140625" style="165"/>
    <col min="9985" max="9985" width="13.85546875" style="165" customWidth="1"/>
    <col min="9986" max="9986" width="8.7109375" style="165" customWidth="1"/>
    <col min="9987" max="9987" width="9.140625" style="165" customWidth="1"/>
    <col min="9988" max="9988" width="50.85546875" style="165" customWidth="1"/>
    <col min="9989" max="9989" width="10.28515625" style="165" customWidth="1"/>
    <col min="9990" max="9990" width="13.140625" style="165" customWidth="1"/>
    <col min="9991" max="9991" width="10.42578125" style="165" customWidth="1"/>
    <col min="9992" max="9992" width="13.28515625" style="165" customWidth="1"/>
    <col min="9993" max="9993" width="11" style="165" customWidth="1"/>
    <col min="9994" max="9994" width="12.7109375" style="165" customWidth="1"/>
    <col min="9995" max="9995" width="10.7109375" style="165" customWidth="1"/>
    <col min="9996" max="9996" width="13" style="165" customWidth="1"/>
    <col min="9997" max="9997" width="12.140625" style="165" customWidth="1"/>
    <col min="9998" max="9998" width="13" style="165" customWidth="1"/>
    <col min="9999" max="9999" width="10.42578125" style="165" customWidth="1"/>
    <col min="10000" max="10000" width="13.42578125" style="165" customWidth="1"/>
    <col min="10001" max="10240" width="9.140625" style="165"/>
    <col min="10241" max="10241" width="13.85546875" style="165" customWidth="1"/>
    <col min="10242" max="10242" width="8.7109375" style="165" customWidth="1"/>
    <col min="10243" max="10243" width="9.140625" style="165" customWidth="1"/>
    <col min="10244" max="10244" width="50.85546875" style="165" customWidth="1"/>
    <col min="10245" max="10245" width="10.28515625" style="165" customWidth="1"/>
    <col min="10246" max="10246" width="13.140625" style="165" customWidth="1"/>
    <col min="10247" max="10247" width="10.42578125" style="165" customWidth="1"/>
    <col min="10248" max="10248" width="13.28515625" style="165" customWidth="1"/>
    <col min="10249" max="10249" width="11" style="165" customWidth="1"/>
    <col min="10250" max="10250" width="12.7109375" style="165" customWidth="1"/>
    <col min="10251" max="10251" width="10.7109375" style="165" customWidth="1"/>
    <col min="10252" max="10252" width="13" style="165" customWidth="1"/>
    <col min="10253" max="10253" width="12.140625" style="165" customWidth="1"/>
    <col min="10254" max="10254" width="13" style="165" customWidth="1"/>
    <col min="10255" max="10255" width="10.42578125" style="165" customWidth="1"/>
    <col min="10256" max="10256" width="13.42578125" style="165" customWidth="1"/>
    <col min="10257" max="10496" width="9.140625" style="165"/>
    <col min="10497" max="10497" width="13.85546875" style="165" customWidth="1"/>
    <col min="10498" max="10498" width="8.7109375" style="165" customWidth="1"/>
    <col min="10499" max="10499" width="9.140625" style="165" customWidth="1"/>
    <col min="10500" max="10500" width="50.85546875" style="165" customWidth="1"/>
    <col min="10501" max="10501" width="10.28515625" style="165" customWidth="1"/>
    <col min="10502" max="10502" width="13.140625" style="165" customWidth="1"/>
    <col min="10503" max="10503" width="10.42578125" style="165" customWidth="1"/>
    <col min="10504" max="10504" width="13.28515625" style="165" customWidth="1"/>
    <col min="10505" max="10505" width="11" style="165" customWidth="1"/>
    <col min="10506" max="10506" width="12.7109375" style="165" customWidth="1"/>
    <col min="10507" max="10507" width="10.7109375" style="165" customWidth="1"/>
    <col min="10508" max="10508" width="13" style="165" customWidth="1"/>
    <col min="10509" max="10509" width="12.140625" style="165" customWidth="1"/>
    <col min="10510" max="10510" width="13" style="165" customWidth="1"/>
    <col min="10511" max="10511" width="10.42578125" style="165" customWidth="1"/>
    <col min="10512" max="10512" width="13.42578125" style="165" customWidth="1"/>
    <col min="10513" max="10752" width="9.140625" style="165"/>
    <col min="10753" max="10753" width="13.85546875" style="165" customWidth="1"/>
    <col min="10754" max="10754" width="8.7109375" style="165" customWidth="1"/>
    <col min="10755" max="10755" width="9.140625" style="165" customWidth="1"/>
    <col min="10756" max="10756" width="50.85546875" style="165" customWidth="1"/>
    <col min="10757" max="10757" width="10.28515625" style="165" customWidth="1"/>
    <col min="10758" max="10758" width="13.140625" style="165" customWidth="1"/>
    <col min="10759" max="10759" width="10.42578125" style="165" customWidth="1"/>
    <col min="10760" max="10760" width="13.28515625" style="165" customWidth="1"/>
    <col min="10761" max="10761" width="11" style="165" customWidth="1"/>
    <col min="10762" max="10762" width="12.7109375" style="165" customWidth="1"/>
    <col min="10763" max="10763" width="10.7109375" style="165" customWidth="1"/>
    <col min="10764" max="10764" width="13" style="165" customWidth="1"/>
    <col min="10765" max="10765" width="12.140625" style="165" customWidth="1"/>
    <col min="10766" max="10766" width="13" style="165" customWidth="1"/>
    <col min="10767" max="10767" width="10.42578125" style="165" customWidth="1"/>
    <col min="10768" max="10768" width="13.42578125" style="165" customWidth="1"/>
    <col min="10769" max="11008" width="9.140625" style="165"/>
    <col min="11009" max="11009" width="13.85546875" style="165" customWidth="1"/>
    <col min="11010" max="11010" width="8.7109375" style="165" customWidth="1"/>
    <col min="11011" max="11011" width="9.140625" style="165" customWidth="1"/>
    <col min="11012" max="11012" width="50.85546875" style="165" customWidth="1"/>
    <col min="11013" max="11013" width="10.28515625" style="165" customWidth="1"/>
    <col min="11014" max="11014" width="13.140625" style="165" customWidth="1"/>
    <col min="11015" max="11015" width="10.42578125" style="165" customWidth="1"/>
    <col min="11016" max="11016" width="13.28515625" style="165" customWidth="1"/>
    <col min="11017" max="11017" width="11" style="165" customWidth="1"/>
    <col min="11018" max="11018" width="12.7109375" style="165" customWidth="1"/>
    <col min="11019" max="11019" width="10.7109375" style="165" customWidth="1"/>
    <col min="11020" max="11020" width="13" style="165" customWidth="1"/>
    <col min="11021" max="11021" width="12.140625" style="165" customWidth="1"/>
    <col min="11022" max="11022" width="13" style="165" customWidth="1"/>
    <col min="11023" max="11023" width="10.42578125" style="165" customWidth="1"/>
    <col min="11024" max="11024" width="13.42578125" style="165" customWidth="1"/>
    <col min="11025" max="11264" width="9.140625" style="165"/>
    <col min="11265" max="11265" width="13.85546875" style="165" customWidth="1"/>
    <col min="11266" max="11266" width="8.7109375" style="165" customWidth="1"/>
    <col min="11267" max="11267" width="9.140625" style="165" customWidth="1"/>
    <col min="11268" max="11268" width="50.85546875" style="165" customWidth="1"/>
    <col min="11269" max="11269" width="10.28515625" style="165" customWidth="1"/>
    <col min="11270" max="11270" width="13.140625" style="165" customWidth="1"/>
    <col min="11271" max="11271" width="10.42578125" style="165" customWidth="1"/>
    <col min="11272" max="11272" width="13.28515625" style="165" customWidth="1"/>
    <col min="11273" max="11273" width="11" style="165" customWidth="1"/>
    <col min="11274" max="11274" width="12.7109375" style="165" customWidth="1"/>
    <col min="11275" max="11275" width="10.7109375" style="165" customWidth="1"/>
    <col min="11276" max="11276" width="13" style="165" customWidth="1"/>
    <col min="11277" max="11277" width="12.140625" style="165" customWidth="1"/>
    <col min="11278" max="11278" width="13" style="165" customWidth="1"/>
    <col min="11279" max="11279" width="10.42578125" style="165" customWidth="1"/>
    <col min="11280" max="11280" width="13.42578125" style="165" customWidth="1"/>
    <col min="11281" max="11520" width="9.140625" style="165"/>
    <col min="11521" max="11521" width="13.85546875" style="165" customWidth="1"/>
    <col min="11522" max="11522" width="8.7109375" style="165" customWidth="1"/>
    <col min="11523" max="11523" width="9.140625" style="165" customWidth="1"/>
    <col min="11524" max="11524" width="50.85546875" style="165" customWidth="1"/>
    <col min="11525" max="11525" width="10.28515625" style="165" customWidth="1"/>
    <col min="11526" max="11526" width="13.140625" style="165" customWidth="1"/>
    <col min="11527" max="11527" width="10.42578125" style="165" customWidth="1"/>
    <col min="11528" max="11528" width="13.28515625" style="165" customWidth="1"/>
    <col min="11529" max="11529" width="11" style="165" customWidth="1"/>
    <col min="11530" max="11530" width="12.7109375" style="165" customWidth="1"/>
    <col min="11531" max="11531" width="10.7109375" style="165" customWidth="1"/>
    <col min="11532" max="11532" width="13" style="165" customWidth="1"/>
    <col min="11533" max="11533" width="12.140625" style="165" customWidth="1"/>
    <col min="11534" max="11534" width="13" style="165" customWidth="1"/>
    <col min="11535" max="11535" width="10.42578125" style="165" customWidth="1"/>
    <col min="11536" max="11536" width="13.42578125" style="165" customWidth="1"/>
    <col min="11537" max="11776" width="9.140625" style="165"/>
    <col min="11777" max="11777" width="13.85546875" style="165" customWidth="1"/>
    <col min="11778" max="11778" width="8.7109375" style="165" customWidth="1"/>
    <col min="11779" max="11779" width="9.140625" style="165" customWidth="1"/>
    <col min="11780" max="11780" width="50.85546875" style="165" customWidth="1"/>
    <col min="11781" max="11781" width="10.28515625" style="165" customWidth="1"/>
    <col min="11782" max="11782" width="13.140625" style="165" customWidth="1"/>
    <col min="11783" max="11783" width="10.42578125" style="165" customWidth="1"/>
    <col min="11784" max="11784" width="13.28515625" style="165" customWidth="1"/>
    <col min="11785" max="11785" width="11" style="165" customWidth="1"/>
    <col min="11786" max="11786" width="12.7109375" style="165" customWidth="1"/>
    <col min="11787" max="11787" width="10.7109375" style="165" customWidth="1"/>
    <col min="11788" max="11788" width="13" style="165" customWidth="1"/>
    <col min="11789" max="11789" width="12.140625" style="165" customWidth="1"/>
    <col min="11790" max="11790" width="13" style="165" customWidth="1"/>
    <col min="11791" max="11791" width="10.42578125" style="165" customWidth="1"/>
    <col min="11792" max="11792" width="13.42578125" style="165" customWidth="1"/>
    <col min="11793" max="12032" width="9.140625" style="165"/>
    <col min="12033" max="12033" width="13.85546875" style="165" customWidth="1"/>
    <col min="12034" max="12034" width="8.7109375" style="165" customWidth="1"/>
    <col min="12035" max="12035" width="9.140625" style="165" customWidth="1"/>
    <col min="12036" max="12036" width="50.85546875" style="165" customWidth="1"/>
    <col min="12037" max="12037" width="10.28515625" style="165" customWidth="1"/>
    <col min="12038" max="12038" width="13.140625" style="165" customWidth="1"/>
    <col min="12039" max="12039" width="10.42578125" style="165" customWidth="1"/>
    <col min="12040" max="12040" width="13.28515625" style="165" customWidth="1"/>
    <col min="12041" max="12041" width="11" style="165" customWidth="1"/>
    <col min="12042" max="12042" width="12.7109375" style="165" customWidth="1"/>
    <col min="12043" max="12043" width="10.7109375" style="165" customWidth="1"/>
    <col min="12044" max="12044" width="13" style="165" customWidth="1"/>
    <col min="12045" max="12045" width="12.140625" style="165" customWidth="1"/>
    <col min="12046" max="12046" width="13" style="165" customWidth="1"/>
    <col min="12047" max="12047" width="10.42578125" style="165" customWidth="1"/>
    <col min="12048" max="12048" width="13.42578125" style="165" customWidth="1"/>
    <col min="12049" max="12288" width="9.140625" style="165"/>
    <col min="12289" max="12289" width="13.85546875" style="165" customWidth="1"/>
    <col min="12290" max="12290" width="8.7109375" style="165" customWidth="1"/>
    <col min="12291" max="12291" width="9.140625" style="165" customWidth="1"/>
    <col min="12292" max="12292" width="50.85546875" style="165" customWidth="1"/>
    <col min="12293" max="12293" width="10.28515625" style="165" customWidth="1"/>
    <col min="12294" max="12294" width="13.140625" style="165" customWidth="1"/>
    <col min="12295" max="12295" width="10.42578125" style="165" customWidth="1"/>
    <col min="12296" max="12296" width="13.28515625" style="165" customWidth="1"/>
    <col min="12297" max="12297" width="11" style="165" customWidth="1"/>
    <col min="12298" max="12298" width="12.7109375" style="165" customWidth="1"/>
    <col min="12299" max="12299" width="10.7109375" style="165" customWidth="1"/>
    <col min="12300" max="12300" width="13" style="165" customWidth="1"/>
    <col min="12301" max="12301" width="12.140625" style="165" customWidth="1"/>
    <col min="12302" max="12302" width="13" style="165" customWidth="1"/>
    <col min="12303" max="12303" width="10.42578125" style="165" customWidth="1"/>
    <col min="12304" max="12304" width="13.42578125" style="165" customWidth="1"/>
    <col min="12305" max="12544" width="9.140625" style="165"/>
    <col min="12545" max="12545" width="13.85546875" style="165" customWidth="1"/>
    <col min="12546" max="12546" width="8.7109375" style="165" customWidth="1"/>
    <col min="12547" max="12547" width="9.140625" style="165" customWidth="1"/>
    <col min="12548" max="12548" width="50.85546875" style="165" customWidth="1"/>
    <col min="12549" max="12549" width="10.28515625" style="165" customWidth="1"/>
    <col min="12550" max="12550" width="13.140625" style="165" customWidth="1"/>
    <col min="12551" max="12551" width="10.42578125" style="165" customWidth="1"/>
    <col min="12552" max="12552" width="13.28515625" style="165" customWidth="1"/>
    <col min="12553" max="12553" width="11" style="165" customWidth="1"/>
    <col min="12554" max="12554" width="12.7109375" style="165" customWidth="1"/>
    <col min="12555" max="12555" width="10.7109375" style="165" customWidth="1"/>
    <col min="12556" max="12556" width="13" style="165" customWidth="1"/>
    <col min="12557" max="12557" width="12.140625" style="165" customWidth="1"/>
    <col min="12558" max="12558" width="13" style="165" customWidth="1"/>
    <col min="12559" max="12559" width="10.42578125" style="165" customWidth="1"/>
    <col min="12560" max="12560" width="13.42578125" style="165" customWidth="1"/>
    <col min="12561" max="12800" width="9.140625" style="165"/>
    <col min="12801" max="12801" width="13.85546875" style="165" customWidth="1"/>
    <col min="12802" max="12802" width="8.7109375" style="165" customWidth="1"/>
    <col min="12803" max="12803" width="9.140625" style="165" customWidth="1"/>
    <col min="12804" max="12804" width="50.85546875" style="165" customWidth="1"/>
    <col min="12805" max="12805" width="10.28515625" style="165" customWidth="1"/>
    <col min="12806" max="12806" width="13.140625" style="165" customWidth="1"/>
    <col min="12807" max="12807" width="10.42578125" style="165" customWidth="1"/>
    <col min="12808" max="12808" width="13.28515625" style="165" customWidth="1"/>
    <col min="12809" max="12809" width="11" style="165" customWidth="1"/>
    <col min="12810" max="12810" width="12.7109375" style="165" customWidth="1"/>
    <col min="12811" max="12811" width="10.7109375" style="165" customWidth="1"/>
    <col min="12812" max="12812" width="13" style="165" customWidth="1"/>
    <col min="12813" max="12813" width="12.140625" style="165" customWidth="1"/>
    <col min="12814" max="12814" width="13" style="165" customWidth="1"/>
    <col min="12815" max="12815" width="10.42578125" style="165" customWidth="1"/>
    <col min="12816" max="12816" width="13.42578125" style="165" customWidth="1"/>
    <col min="12817" max="13056" width="9.140625" style="165"/>
    <col min="13057" max="13057" width="13.85546875" style="165" customWidth="1"/>
    <col min="13058" max="13058" width="8.7109375" style="165" customWidth="1"/>
    <col min="13059" max="13059" width="9.140625" style="165" customWidth="1"/>
    <col min="13060" max="13060" width="50.85546875" style="165" customWidth="1"/>
    <col min="13061" max="13061" width="10.28515625" style="165" customWidth="1"/>
    <col min="13062" max="13062" width="13.140625" style="165" customWidth="1"/>
    <col min="13063" max="13063" width="10.42578125" style="165" customWidth="1"/>
    <col min="13064" max="13064" width="13.28515625" style="165" customWidth="1"/>
    <col min="13065" max="13065" width="11" style="165" customWidth="1"/>
    <col min="13066" max="13066" width="12.7109375" style="165" customWidth="1"/>
    <col min="13067" max="13067" width="10.7109375" style="165" customWidth="1"/>
    <col min="13068" max="13068" width="13" style="165" customWidth="1"/>
    <col min="13069" max="13069" width="12.140625" style="165" customWidth="1"/>
    <col min="13070" max="13070" width="13" style="165" customWidth="1"/>
    <col min="13071" max="13071" width="10.42578125" style="165" customWidth="1"/>
    <col min="13072" max="13072" width="13.42578125" style="165" customWidth="1"/>
    <col min="13073" max="13312" width="9.140625" style="165"/>
    <col min="13313" max="13313" width="13.85546875" style="165" customWidth="1"/>
    <col min="13314" max="13314" width="8.7109375" style="165" customWidth="1"/>
    <col min="13315" max="13315" width="9.140625" style="165" customWidth="1"/>
    <col min="13316" max="13316" width="50.85546875" style="165" customWidth="1"/>
    <col min="13317" max="13317" width="10.28515625" style="165" customWidth="1"/>
    <col min="13318" max="13318" width="13.140625" style="165" customWidth="1"/>
    <col min="13319" max="13319" width="10.42578125" style="165" customWidth="1"/>
    <col min="13320" max="13320" width="13.28515625" style="165" customWidth="1"/>
    <col min="13321" max="13321" width="11" style="165" customWidth="1"/>
    <col min="13322" max="13322" width="12.7109375" style="165" customWidth="1"/>
    <col min="13323" max="13323" width="10.7109375" style="165" customWidth="1"/>
    <col min="13324" max="13324" width="13" style="165" customWidth="1"/>
    <col min="13325" max="13325" width="12.140625" style="165" customWidth="1"/>
    <col min="13326" max="13326" width="13" style="165" customWidth="1"/>
    <col min="13327" max="13327" width="10.42578125" style="165" customWidth="1"/>
    <col min="13328" max="13328" width="13.42578125" style="165" customWidth="1"/>
    <col min="13329" max="13568" width="9.140625" style="165"/>
    <col min="13569" max="13569" width="13.85546875" style="165" customWidth="1"/>
    <col min="13570" max="13570" width="8.7109375" style="165" customWidth="1"/>
    <col min="13571" max="13571" width="9.140625" style="165" customWidth="1"/>
    <col min="13572" max="13572" width="50.85546875" style="165" customWidth="1"/>
    <col min="13573" max="13573" width="10.28515625" style="165" customWidth="1"/>
    <col min="13574" max="13574" width="13.140625" style="165" customWidth="1"/>
    <col min="13575" max="13575" width="10.42578125" style="165" customWidth="1"/>
    <col min="13576" max="13576" width="13.28515625" style="165" customWidth="1"/>
    <col min="13577" max="13577" width="11" style="165" customWidth="1"/>
    <col min="13578" max="13578" width="12.7109375" style="165" customWidth="1"/>
    <col min="13579" max="13579" width="10.7109375" style="165" customWidth="1"/>
    <col min="13580" max="13580" width="13" style="165" customWidth="1"/>
    <col min="13581" max="13581" width="12.140625" style="165" customWidth="1"/>
    <col min="13582" max="13582" width="13" style="165" customWidth="1"/>
    <col min="13583" max="13583" width="10.42578125" style="165" customWidth="1"/>
    <col min="13584" max="13584" width="13.42578125" style="165" customWidth="1"/>
    <col min="13585" max="13824" width="9.140625" style="165"/>
    <col min="13825" max="13825" width="13.85546875" style="165" customWidth="1"/>
    <col min="13826" max="13826" width="8.7109375" style="165" customWidth="1"/>
    <col min="13827" max="13827" width="9.140625" style="165" customWidth="1"/>
    <col min="13828" max="13828" width="50.85546875" style="165" customWidth="1"/>
    <col min="13829" max="13829" width="10.28515625" style="165" customWidth="1"/>
    <col min="13830" max="13830" width="13.140625" style="165" customWidth="1"/>
    <col min="13831" max="13831" width="10.42578125" style="165" customWidth="1"/>
    <col min="13832" max="13832" width="13.28515625" style="165" customWidth="1"/>
    <col min="13833" max="13833" width="11" style="165" customWidth="1"/>
    <col min="13834" max="13834" width="12.7109375" style="165" customWidth="1"/>
    <col min="13835" max="13835" width="10.7109375" style="165" customWidth="1"/>
    <col min="13836" max="13836" width="13" style="165" customWidth="1"/>
    <col min="13837" max="13837" width="12.140625" style="165" customWidth="1"/>
    <col min="13838" max="13838" width="13" style="165" customWidth="1"/>
    <col min="13839" max="13839" width="10.42578125" style="165" customWidth="1"/>
    <col min="13840" max="13840" width="13.42578125" style="165" customWidth="1"/>
    <col min="13841" max="14080" width="9.140625" style="165"/>
    <col min="14081" max="14081" width="13.85546875" style="165" customWidth="1"/>
    <col min="14082" max="14082" width="8.7109375" style="165" customWidth="1"/>
    <col min="14083" max="14083" width="9.140625" style="165" customWidth="1"/>
    <col min="14084" max="14084" width="50.85546875" style="165" customWidth="1"/>
    <col min="14085" max="14085" width="10.28515625" style="165" customWidth="1"/>
    <col min="14086" max="14086" width="13.140625" style="165" customWidth="1"/>
    <col min="14087" max="14087" width="10.42578125" style="165" customWidth="1"/>
    <col min="14088" max="14088" width="13.28515625" style="165" customWidth="1"/>
    <col min="14089" max="14089" width="11" style="165" customWidth="1"/>
    <col min="14090" max="14090" width="12.7109375" style="165" customWidth="1"/>
    <col min="14091" max="14091" width="10.7109375" style="165" customWidth="1"/>
    <col min="14092" max="14092" width="13" style="165" customWidth="1"/>
    <col min="14093" max="14093" width="12.140625" style="165" customWidth="1"/>
    <col min="14094" max="14094" width="13" style="165" customWidth="1"/>
    <col min="14095" max="14095" width="10.42578125" style="165" customWidth="1"/>
    <col min="14096" max="14096" width="13.42578125" style="165" customWidth="1"/>
    <col min="14097" max="14336" width="9.140625" style="165"/>
    <col min="14337" max="14337" width="13.85546875" style="165" customWidth="1"/>
    <col min="14338" max="14338" width="8.7109375" style="165" customWidth="1"/>
    <col min="14339" max="14339" width="9.140625" style="165" customWidth="1"/>
    <col min="14340" max="14340" width="50.85546875" style="165" customWidth="1"/>
    <col min="14341" max="14341" width="10.28515625" style="165" customWidth="1"/>
    <col min="14342" max="14342" width="13.140625" style="165" customWidth="1"/>
    <col min="14343" max="14343" width="10.42578125" style="165" customWidth="1"/>
    <col min="14344" max="14344" width="13.28515625" style="165" customWidth="1"/>
    <col min="14345" max="14345" width="11" style="165" customWidth="1"/>
    <col min="14346" max="14346" width="12.7109375" style="165" customWidth="1"/>
    <col min="14347" max="14347" width="10.7109375" style="165" customWidth="1"/>
    <col min="14348" max="14348" width="13" style="165" customWidth="1"/>
    <col min="14349" max="14349" width="12.140625" style="165" customWidth="1"/>
    <col min="14350" max="14350" width="13" style="165" customWidth="1"/>
    <col min="14351" max="14351" width="10.42578125" style="165" customWidth="1"/>
    <col min="14352" max="14352" width="13.42578125" style="165" customWidth="1"/>
    <col min="14353" max="14592" width="9.140625" style="165"/>
    <col min="14593" max="14593" width="13.85546875" style="165" customWidth="1"/>
    <col min="14594" max="14594" width="8.7109375" style="165" customWidth="1"/>
    <col min="14595" max="14595" width="9.140625" style="165" customWidth="1"/>
    <col min="14596" max="14596" width="50.85546875" style="165" customWidth="1"/>
    <col min="14597" max="14597" width="10.28515625" style="165" customWidth="1"/>
    <col min="14598" max="14598" width="13.140625" style="165" customWidth="1"/>
    <col min="14599" max="14599" width="10.42578125" style="165" customWidth="1"/>
    <col min="14600" max="14600" width="13.28515625" style="165" customWidth="1"/>
    <col min="14601" max="14601" width="11" style="165" customWidth="1"/>
    <col min="14602" max="14602" width="12.7109375" style="165" customWidth="1"/>
    <col min="14603" max="14603" width="10.7109375" style="165" customWidth="1"/>
    <col min="14604" max="14604" width="13" style="165" customWidth="1"/>
    <col min="14605" max="14605" width="12.140625" style="165" customWidth="1"/>
    <col min="14606" max="14606" width="13" style="165" customWidth="1"/>
    <col min="14607" max="14607" width="10.42578125" style="165" customWidth="1"/>
    <col min="14608" max="14608" width="13.42578125" style="165" customWidth="1"/>
    <col min="14609" max="14848" width="9.140625" style="165"/>
    <col min="14849" max="14849" width="13.85546875" style="165" customWidth="1"/>
    <col min="14850" max="14850" width="8.7109375" style="165" customWidth="1"/>
    <col min="14851" max="14851" width="9.140625" style="165" customWidth="1"/>
    <col min="14852" max="14852" width="50.85546875" style="165" customWidth="1"/>
    <col min="14853" max="14853" width="10.28515625" style="165" customWidth="1"/>
    <col min="14854" max="14854" width="13.140625" style="165" customWidth="1"/>
    <col min="14855" max="14855" width="10.42578125" style="165" customWidth="1"/>
    <col min="14856" max="14856" width="13.28515625" style="165" customWidth="1"/>
    <col min="14857" max="14857" width="11" style="165" customWidth="1"/>
    <col min="14858" max="14858" width="12.7109375" style="165" customWidth="1"/>
    <col min="14859" max="14859" width="10.7109375" style="165" customWidth="1"/>
    <col min="14860" max="14860" width="13" style="165" customWidth="1"/>
    <col min="14861" max="14861" width="12.140625" style="165" customWidth="1"/>
    <col min="14862" max="14862" width="13" style="165" customWidth="1"/>
    <col min="14863" max="14863" width="10.42578125" style="165" customWidth="1"/>
    <col min="14864" max="14864" width="13.42578125" style="165" customWidth="1"/>
    <col min="14865" max="15104" width="9.140625" style="165"/>
    <col min="15105" max="15105" width="13.85546875" style="165" customWidth="1"/>
    <col min="15106" max="15106" width="8.7109375" style="165" customWidth="1"/>
    <col min="15107" max="15107" width="9.140625" style="165" customWidth="1"/>
    <col min="15108" max="15108" width="50.85546875" style="165" customWidth="1"/>
    <col min="15109" max="15109" width="10.28515625" style="165" customWidth="1"/>
    <col min="15110" max="15110" width="13.140625" style="165" customWidth="1"/>
    <col min="15111" max="15111" width="10.42578125" style="165" customWidth="1"/>
    <col min="15112" max="15112" width="13.28515625" style="165" customWidth="1"/>
    <col min="15113" max="15113" width="11" style="165" customWidth="1"/>
    <col min="15114" max="15114" width="12.7109375" style="165" customWidth="1"/>
    <col min="15115" max="15115" width="10.7109375" style="165" customWidth="1"/>
    <col min="15116" max="15116" width="13" style="165" customWidth="1"/>
    <col min="15117" max="15117" width="12.140625" style="165" customWidth="1"/>
    <col min="15118" max="15118" width="13" style="165" customWidth="1"/>
    <col min="15119" max="15119" width="10.42578125" style="165" customWidth="1"/>
    <col min="15120" max="15120" width="13.42578125" style="165" customWidth="1"/>
    <col min="15121" max="15360" width="9.140625" style="165"/>
    <col min="15361" max="15361" width="13.85546875" style="165" customWidth="1"/>
    <col min="15362" max="15362" width="8.7109375" style="165" customWidth="1"/>
    <col min="15363" max="15363" width="9.140625" style="165" customWidth="1"/>
    <col min="15364" max="15364" width="50.85546875" style="165" customWidth="1"/>
    <col min="15365" max="15365" width="10.28515625" style="165" customWidth="1"/>
    <col min="15366" max="15366" width="13.140625" style="165" customWidth="1"/>
    <col min="15367" max="15367" width="10.42578125" style="165" customWidth="1"/>
    <col min="15368" max="15368" width="13.28515625" style="165" customWidth="1"/>
    <col min="15369" max="15369" width="11" style="165" customWidth="1"/>
    <col min="15370" max="15370" width="12.7109375" style="165" customWidth="1"/>
    <col min="15371" max="15371" width="10.7109375" style="165" customWidth="1"/>
    <col min="15372" max="15372" width="13" style="165" customWidth="1"/>
    <col min="15373" max="15373" width="12.140625" style="165" customWidth="1"/>
    <col min="15374" max="15374" width="13" style="165" customWidth="1"/>
    <col min="15375" max="15375" width="10.42578125" style="165" customWidth="1"/>
    <col min="15376" max="15376" width="13.42578125" style="165" customWidth="1"/>
    <col min="15377" max="15616" width="9.140625" style="165"/>
    <col min="15617" max="15617" width="13.85546875" style="165" customWidth="1"/>
    <col min="15618" max="15618" width="8.7109375" style="165" customWidth="1"/>
    <col min="15619" max="15619" width="9.140625" style="165" customWidth="1"/>
    <col min="15620" max="15620" width="50.85546875" style="165" customWidth="1"/>
    <col min="15621" max="15621" width="10.28515625" style="165" customWidth="1"/>
    <col min="15622" max="15622" width="13.140625" style="165" customWidth="1"/>
    <col min="15623" max="15623" width="10.42578125" style="165" customWidth="1"/>
    <col min="15624" max="15624" width="13.28515625" style="165" customWidth="1"/>
    <col min="15625" max="15625" width="11" style="165" customWidth="1"/>
    <col min="15626" max="15626" width="12.7109375" style="165" customWidth="1"/>
    <col min="15627" max="15627" width="10.7109375" style="165" customWidth="1"/>
    <col min="15628" max="15628" width="13" style="165" customWidth="1"/>
    <col min="15629" max="15629" width="12.140625" style="165" customWidth="1"/>
    <col min="15630" max="15630" width="13" style="165" customWidth="1"/>
    <col min="15631" max="15631" width="10.42578125" style="165" customWidth="1"/>
    <col min="15632" max="15632" width="13.42578125" style="165" customWidth="1"/>
    <col min="15633" max="15872" width="9.140625" style="165"/>
    <col min="15873" max="15873" width="13.85546875" style="165" customWidth="1"/>
    <col min="15874" max="15874" width="8.7109375" style="165" customWidth="1"/>
    <col min="15875" max="15875" width="9.140625" style="165" customWidth="1"/>
    <col min="15876" max="15876" width="50.85546875" style="165" customWidth="1"/>
    <col min="15877" max="15877" width="10.28515625" style="165" customWidth="1"/>
    <col min="15878" max="15878" width="13.140625" style="165" customWidth="1"/>
    <col min="15879" max="15879" width="10.42578125" style="165" customWidth="1"/>
    <col min="15880" max="15880" width="13.28515625" style="165" customWidth="1"/>
    <col min="15881" max="15881" width="11" style="165" customWidth="1"/>
    <col min="15882" max="15882" width="12.7109375" style="165" customWidth="1"/>
    <col min="15883" max="15883" width="10.7109375" style="165" customWidth="1"/>
    <col min="15884" max="15884" width="13" style="165" customWidth="1"/>
    <col min="15885" max="15885" width="12.140625" style="165" customWidth="1"/>
    <col min="15886" max="15886" width="13" style="165" customWidth="1"/>
    <col min="15887" max="15887" width="10.42578125" style="165" customWidth="1"/>
    <col min="15888" max="15888" width="13.42578125" style="165" customWidth="1"/>
    <col min="15889" max="16128" width="9.140625" style="165"/>
    <col min="16129" max="16129" width="13.85546875" style="165" customWidth="1"/>
    <col min="16130" max="16130" width="8.7109375" style="165" customWidth="1"/>
    <col min="16131" max="16131" width="9.140625" style="165" customWidth="1"/>
    <col min="16132" max="16132" width="50.85546875" style="165" customWidth="1"/>
    <col min="16133" max="16133" width="10.28515625" style="165" customWidth="1"/>
    <col min="16134" max="16134" width="13.140625" style="165" customWidth="1"/>
    <col min="16135" max="16135" width="10.42578125" style="165" customWidth="1"/>
    <col min="16136" max="16136" width="13.28515625" style="165" customWidth="1"/>
    <col min="16137" max="16137" width="11" style="165" customWidth="1"/>
    <col min="16138" max="16138" width="12.7109375" style="165" customWidth="1"/>
    <col min="16139" max="16139" width="10.7109375" style="165" customWidth="1"/>
    <col min="16140" max="16140" width="13" style="165" customWidth="1"/>
    <col min="16141" max="16141" width="12.140625" style="165" customWidth="1"/>
    <col min="16142" max="16142" width="13" style="165" customWidth="1"/>
    <col min="16143" max="16143" width="10.42578125" style="165" customWidth="1"/>
    <col min="16144" max="16144" width="13.42578125" style="165" customWidth="1"/>
    <col min="16145" max="16384" width="9.140625" style="165"/>
  </cols>
  <sheetData>
    <row r="1" spans="1:34" ht="73.150000000000006" customHeight="1">
      <c r="K1" s="411" t="s">
        <v>484</v>
      </c>
      <c r="L1" s="412"/>
      <c r="M1" s="412"/>
      <c r="N1" s="412"/>
      <c r="O1" s="412"/>
      <c r="P1" s="412"/>
      <c r="Q1" s="413" t="s">
        <v>225</v>
      </c>
      <c r="R1" s="413"/>
      <c r="S1" s="413"/>
      <c r="T1" s="414"/>
      <c r="U1" s="414"/>
      <c r="V1" s="414"/>
      <c r="W1" s="414"/>
      <c r="X1" s="414"/>
      <c r="Y1" s="414"/>
      <c r="Z1" s="414"/>
      <c r="AA1" s="414"/>
      <c r="AB1" s="414"/>
      <c r="AC1" s="414"/>
      <c r="AD1" s="414"/>
      <c r="AE1" s="414"/>
      <c r="AF1" s="414"/>
      <c r="AG1" s="414"/>
      <c r="AH1" s="414"/>
    </row>
    <row r="2" spans="1:34" ht="17.45" customHeight="1">
      <c r="K2" s="275"/>
      <c r="L2" s="277"/>
      <c r="M2" s="277"/>
      <c r="N2" s="277"/>
      <c r="O2" s="277"/>
      <c r="P2" s="277"/>
      <c r="Q2" s="278"/>
      <c r="R2" s="278"/>
      <c r="S2" s="278"/>
      <c r="T2" s="279"/>
      <c r="U2" s="279"/>
      <c r="V2" s="279"/>
      <c r="W2" s="279"/>
      <c r="X2" s="279"/>
      <c r="Y2" s="279"/>
      <c r="Z2" s="279"/>
      <c r="AA2" s="279"/>
      <c r="AB2" s="279"/>
      <c r="AC2" s="279"/>
      <c r="AD2" s="279"/>
      <c r="AE2" s="279"/>
      <c r="AF2" s="279"/>
      <c r="AG2" s="279"/>
      <c r="AH2" s="279"/>
    </row>
    <row r="3" spans="1:34" ht="18" customHeight="1">
      <c r="A3" s="415" t="s">
        <v>247</v>
      </c>
      <c r="B3" s="415"/>
      <c r="C3" s="415"/>
      <c r="D3" s="415"/>
      <c r="E3" s="415"/>
      <c r="F3" s="415"/>
      <c r="G3" s="415"/>
      <c r="H3" s="415"/>
      <c r="I3" s="415"/>
      <c r="J3" s="415"/>
      <c r="K3" s="415"/>
      <c r="L3" s="415"/>
      <c r="M3" s="415"/>
      <c r="N3" s="415"/>
      <c r="O3" s="415"/>
      <c r="P3" s="415"/>
    </row>
    <row r="4" spans="1:34" ht="31.9" customHeight="1">
      <c r="A4" s="415"/>
      <c r="B4" s="415"/>
      <c r="C4" s="415"/>
      <c r="D4" s="415"/>
      <c r="E4" s="415"/>
      <c r="F4" s="415"/>
      <c r="G4" s="415"/>
      <c r="H4" s="415"/>
      <c r="I4" s="415"/>
      <c r="J4" s="415"/>
      <c r="K4" s="415"/>
      <c r="L4" s="415"/>
      <c r="M4" s="415"/>
      <c r="N4" s="415"/>
      <c r="O4" s="415"/>
      <c r="P4" s="415"/>
    </row>
    <row r="5" spans="1:34" ht="30" customHeight="1">
      <c r="A5" s="416" t="s">
        <v>55</v>
      </c>
      <c r="B5" s="416"/>
      <c r="C5" s="416"/>
      <c r="D5" s="416"/>
      <c r="E5" s="416"/>
      <c r="F5" s="416"/>
      <c r="G5" s="416"/>
      <c r="H5" s="416"/>
      <c r="I5" s="416"/>
      <c r="J5" s="416"/>
      <c r="K5" s="416"/>
      <c r="L5" s="416"/>
      <c r="M5" s="416"/>
      <c r="N5" s="416"/>
      <c r="O5" s="416"/>
      <c r="P5" s="416"/>
    </row>
    <row r="6" spans="1:34" ht="20.45" customHeight="1">
      <c r="A6" s="417" t="s">
        <v>56</v>
      </c>
      <c r="B6" s="418"/>
      <c r="C6" s="418"/>
      <c r="D6" s="418"/>
      <c r="E6" s="418"/>
      <c r="F6" s="418"/>
      <c r="G6" s="418"/>
      <c r="H6" s="418"/>
      <c r="I6" s="418"/>
      <c r="J6" s="418"/>
      <c r="K6" s="418"/>
      <c r="L6" s="418"/>
      <c r="M6" s="418"/>
      <c r="N6" s="418"/>
      <c r="O6" s="418"/>
      <c r="P6" s="418"/>
    </row>
    <row r="7" spans="1:34" ht="18" customHeight="1">
      <c r="A7" s="419"/>
      <c r="B7" s="419"/>
      <c r="C7" s="419"/>
      <c r="D7" s="280"/>
      <c r="E7" s="280"/>
      <c r="F7" s="280"/>
      <c r="G7" s="280"/>
      <c r="H7" s="280"/>
      <c r="I7" s="280"/>
      <c r="J7" s="280"/>
      <c r="K7" s="280"/>
      <c r="L7" s="280"/>
      <c r="M7" s="281"/>
      <c r="N7" s="281"/>
      <c r="O7" s="281"/>
      <c r="P7" s="282" t="s">
        <v>62</v>
      </c>
    </row>
    <row r="8" spans="1:34" ht="24" customHeight="1">
      <c r="A8" s="396" t="s">
        <v>0</v>
      </c>
      <c r="B8" s="396" t="s">
        <v>226</v>
      </c>
      <c r="C8" s="404" t="s">
        <v>116</v>
      </c>
      <c r="D8" s="400" t="s">
        <v>117</v>
      </c>
      <c r="E8" s="408" t="s">
        <v>227</v>
      </c>
      <c r="F8" s="408"/>
      <c r="G8" s="408"/>
      <c r="H8" s="409"/>
      <c r="I8" s="410" t="s">
        <v>228</v>
      </c>
      <c r="J8" s="408"/>
      <c r="K8" s="408"/>
      <c r="L8" s="408"/>
      <c r="M8" s="395" t="s">
        <v>229</v>
      </c>
      <c r="N8" s="395"/>
      <c r="O8" s="395"/>
      <c r="P8" s="395"/>
    </row>
    <row r="9" spans="1:34" ht="19.899999999999999" customHeight="1">
      <c r="A9" s="402"/>
      <c r="B9" s="402"/>
      <c r="C9" s="405"/>
      <c r="D9" s="407"/>
      <c r="E9" s="396" t="s">
        <v>4</v>
      </c>
      <c r="F9" s="398" t="s">
        <v>10</v>
      </c>
      <c r="G9" s="399"/>
      <c r="H9" s="396" t="s">
        <v>230</v>
      </c>
      <c r="I9" s="396" t="s">
        <v>4</v>
      </c>
      <c r="J9" s="398" t="s">
        <v>10</v>
      </c>
      <c r="K9" s="399"/>
      <c r="L9" s="396" t="s">
        <v>230</v>
      </c>
      <c r="M9" s="396" t="s">
        <v>4</v>
      </c>
      <c r="N9" s="398" t="s">
        <v>10</v>
      </c>
      <c r="O9" s="399"/>
      <c r="P9" s="400" t="s">
        <v>230</v>
      </c>
    </row>
    <row r="10" spans="1:34" ht="75.599999999999994" customHeight="1">
      <c r="A10" s="403"/>
      <c r="B10" s="403"/>
      <c r="C10" s="406"/>
      <c r="D10" s="401"/>
      <c r="E10" s="397"/>
      <c r="F10" s="283" t="s">
        <v>5</v>
      </c>
      <c r="G10" s="284" t="s">
        <v>11</v>
      </c>
      <c r="H10" s="397"/>
      <c r="I10" s="397"/>
      <c r="J10" s="283" t="s">
        <v>5</v>
      </c>
      <c r="K10" s="284" t="s">
        <v>11</v>
      </c>
      <c r="L10" s="397"/>
      <c r="M10" s="397"/>
      <c r="N10" s="283" t="s">
        <v>5</v>
      </c>
      <c r="O10" s="284" t="s">
        <v>11</v>
      </c>
      <c r="P10" s="401"/>
    </row>
    <row r="11" spans="1:34" s="84" customFormat="1" ht="29.45" customHeight="1">
      <c r="A11" s="99" t="s">
        <v>13</v>
      </c>
      <c r="B11" s="100"/>
      <c r="C11" s="101"/>
      <c r="D11" s="333" t="s">
        <v>14</v>
      </c>
      <c r="E11" s="288">
        <f>E12</f>
        <v>200000</v>
      </c>
      <c r="F11" s="288">
        <f t="shared" ref="F11:P11" si="0">F12</f>
        <v>152000</v>
      </c>
      <c r="G11" s="288">
        <f t="shared" si="0"/>
        <v>0</v>
      </c>
      <c r="H11" s="288">
        <f t="shared" si="0"/>
        <v>352000</v>
      </c>
      <c r="I11" s="288">
        <f t="shared" si="0"/>
        <v>0</v>
      </c>
      <c r="J11" s="288">
        <f t="shared" si="0"/>
        <v>-152000</v>
      </c>
      <c r="K11" s="288">
        <f t="shared" si="0"/>
        <v>0</v>
      </c>
      <c r="L11" s="288">
        <f t="shared" si="0"/>
        <v>-152000</v>
      </c>
      <c r="M11" s="288">
        <f t="shared" si="0"/>
        <v>200000</v>
      </c>
      <c r="N11" s="288">
        <f t="shared" si="0"/>
        <v>0</v>
      </c>
      <c r="O11" s="288">
        <f t="shared" si="0"/>
        <v>0</v>
      </c>
      <c r="P11" s="288">
        <f t="shared" si="0"/>
        <v>200000</v>
      </c>
    </row>
    <row r="12" spans="1:34" s="84" customFormat="1" ht="30.6" customHeight="1">
      <c r="A12" s="99" t="s">
        <v>15</v>
      </c>
      <c r="B12" s="100"/>
      <c r="C12" s="101"/>
      <c r="D12" s="333" t="s">
        <v>14</v>
      </c>
      <c r="E12" s="288">
        <f>E13+E14</f>
        <v>200000</v>
      </c>
      <c r="F12" s="288">
        <f t="shared" ref="F12:P12" si="1">F13+F14</f>
        <v>152000</v>
      </c>
      <c r="G12" s="288">
        <f t="shared" si="1"/>
        <v>0</v>
      </c>
      <c r="H12" s="288">
        <f t="shared" si="1"/>
        <v>352000</v>
      </c>
      <c r="I12" s="288">
        <f t="shared" si="1"/>
        <v>0</v>
      </c>
      <c r="J12" s="288">
        <f t="shared" si="1"/>
        <v>-152000</v>
      </c>
      <c r="K12" s="288">
        <f t="shared" si="1"/>
        <v>0</v>
      </c>
      <c r="L12" s="288">
        <f t="shared" si="1"/>
        <v>-152000</v>
      </c>
      <c r="M12" s="288">
        <f t="shared" si="1"/>
        <v>200000</v>
      </c>
      <c r="N12" s="288">
        <f t="shared" si="1"/>
        <v>0</v>
      </c>
      <c r="O12" s="288">
        <f t="shared" si="1"/>
        <v>0</v>
      </c>
      <c r="P12" s="288">
        <f t="shared" si="1"/>
        <v>200000</v>
      </c>
    </row>
    <row r="13" spans="1:34" ht="58.9" customHeight="1">
      <c r="A13" s="285" t="s">
        <v>231</v>
      </c>
      <c r="B13" s="285" t="s">
        <v>232</v>
      </c>
      <c r="C13" s="285" t="s">
        <v>233</v>
      </c>
      <c r="D13" s="286" t="s">
        <v>234</v>
      </c>
      <c r="E13" s="287">
        <f>100000+100000</f>
        <v>200000</v>
      </c>
      <c r="F13" s="287">
        <f>85000+67000</f>
        <v>152000</v>
      </c>
      <c r="G13" s="9">
        <v>0</v>
      </c>
      <c r="H13" s="288">
        <f>E13+F13</f>
        <v>352000</v>
      </c>
      <c r="I13" s="9">
        <v>0</v>
      </c>
      <c r="J13" s="9">
        <v>0</v>
      </c>
      <c r="K13" s="9">
        <v>0</v>
      </c>
      <c r="L13" s="289">
        <f>I13+J13</f>
        <v>0</v>
      </c>
      <c r="M13" s="287">
        <f>E13</f>
        <v>200000</v>
      </c>
      <c r="N13" s="287">
        <f>F13+J13</f>
        <v>152000</v>
      </c>
      <c r="O13" s="9">
        <v>0</v>
      </c>
      <c r="P13" s="290">
        <f>M13+N13</f>
        <v>352000</v>
      </c>
    </row>
    <row r="14" spans="1:34" ht="60.6" customHeight="1">
      <c r="A14" s="285" t="s">
        <v>235</v>
      </c>
      <c r="B14" s="285" t="s">
        <v>236</v>
      </c>
      <c r="C14" s="285" t="s">
        <v>233</v>
      </c>
      <c r="D14" s="286" t="s">
        <v>237</v>
      </c>
      <c r="E14" s="9">
        <v>0</v>
      </c>
      <c r="F14" s="9">
        <v>0</v>
      </c>
      <c r="G14" s="9">
        <v>0</v>
      </c>
      <c r="H14" s="291">
        <v>0</v>
      </c>
      <c r="I14" s="9">
        <v>0</v>
      </c>
      <c r="J14" s="287">
        <f>-85000-67000</f>
        <v>-152000</v>
      </c>
      <c r="K14" s="9">
        <v>0</v>
      </c>
      <c r="L14" s="289">
        <f>I14+J14</f>
        <v>-152000</v>
      </c>
      <c r="M14" s="9">
        <v>0</v>
      </c>
      <c r="N14" s="287">
        <f>F14+J14</f>
        <v>-152000</v>
      </c>
      <c r="O14" s="9">
        <v>0</v>
      </c>
      <c r="P14" s="290">
        <f>H14+L14</f>
        <v>-152000</v>
      </c>
    </row>
    <row r="15" spans="1:34" s="84" customFormat="1" ht="33" customHeight="1">
      <c r="A15" s="389" t="s">
        <v>238</v>
      </c>
      <c r="B15" s="390"/>
      <c r="C15" s="390"/>
      <c r="D15" s="391"/>
      <c r="E15" s="332">
        <f>E12</f>
        <v>200000</v>
      </c>
      <c r="F15" s="332">
        <f t="shared" ref="F15:P15" si="2">F12</f>
        <v>152000</v>
      </c>
      <c r="G15" s="332">
        <f t="shared" si="2"/>
        <v>0</v>
      </c>
      <c r="H15" s="332">
        <f t="shared" si="2"/>
        <v>352000</v>
      </c>
      <c r="I15" s="332">
        <f t="shared" si="2"/>
        <v>0</v>
      </c>
      <c r="J15" s="332">
        <f t="shared" si="2"/>
        <v>-152000</v>
      </c>
      <c r="K15" s="332">
        <f t="shared" si="2"/>
        <v>0</v>
      </c>
      <c r="L15" s="332">
        <f t="shared" si="2"/>
        <v>-152000</v>
      </c>
      <c r="M15" s="332">
        <f t="shared" si="2"/>
        <v>200000</v>
      </c>
      <c r="N15" s="332">
        <f t="shared" si="2"/>
        <v>0</v>
      </c>
      <c r="O15" s="332">
        <f t="shared" si="2"/>
        <v>0</v>
      </c>
      <c r="P15" s="332">
        <f t="shared" si="2"/>
        <v>200000</v>
      </c>
    </row>
    <row r="16" spans="1:34" ht="18.75">
      <c r="A16" s="166"/>
      <c r="B16" s="166"/>
      <c r="C16" s="166"/>
      <c r="D16" s="166"/>
      <c r="E16" s="166"/>
      <c r="F16" s="166"/>
      <c r="G16" s="166"/>
      <c r="H16" s="166"/>
      <c r="I16" s="166"/>
      <c r="J16" s="166"/>
      <c r="K16" s="166"/>
      <c r="L16" s="166"/>
      <c r="M16" s="166"/>
      <c r="N16" s="166"/>
      <c r="O16" s="166"/>
      <c r="P16" s="292"/>
    </row>
    <row r="17" spans="1:18" ht="18.75">
      <c r="A17" s="392"/>
      <c r="B17" s="392"/>
      <c r="C17" s="392"/>
      <c r="D17" s="392"/>
      <c r="E17" s="392"/>
      <c r="F17" s="392"/>
      <c r="G17" s="392"/>
      <c r="H17" s="392"/>
      <c r="I17" s="392"/>
      <c r="J17" s="392"/>
      <c r="K17" s="392"/>
      <c r="L17" s="392"/>
      <c r="M17" s="392"/>
      <c r="N17" s="392"/>
      <c r="O17" s="392"/>
      <c r="P17" s="392"/>
    </row>
    <row r="18" spans="1:18" s="296" customFormat="1" ht="50.45" customHeight="1">
      <c r="A18" s="393" t="s">
        <v>239</v>
      </c>
      <c r="B18" s="393"/>
      <c r="C18" s="393"/>
      <c r="D18" s="393"/>
      <c r="E18" s="393"/>
      <c r="F18" s="393"/>
      <c r="G18" s="352" t="s">
        <v>240</v>
      </c>
      <c r="H18" s="394"/>
      <c r="I18" s="394"/>
      <c r="J18" s="394"/>
      <c r="K18" s="394"/>
      <c r="L18" s="394"/>
      <c r="M18" s="394"/>
      <c r="N18" s="394"/>
      <c r="O18" s="394"/>
      <c r="P18" s="293"/>
      <c r="Q18" s="294"/>
      <c r="R18" s="295"/>
    </row>
    <row r="19" spans="1:18">
      <c r="A19" s="297"/>
      <c r="B19" s="297"/>
      <c r="C19" s="298"/>
      <c r="D19" s="298"/>
      <c r="E19" s="298"/>
      <c r="F19" s="298"/>
      <c r="G19" s="298"/>
      <c r="H19" s="298"/>
      <c r="I19" s="298"/>
      <c r="J19" s="298"/>
      <c r="K19" s="298"/>
      <c r="L19" s="298"/>
      <c r="M19" s="298"/>
      <c r="N19" s="298"/>
      <c r="O19" s="298"/>
      <c r="P19" s="298"/>
    </row>
  </sheetData>
  <mergeCells count="26">
    <mergeCell ref="Q1:AH1"/>
    <mergeCell ref="A3:P4"/>
    <mergeCell ref="A5:P5"/>
    <mergeCell ref="A6:P6"/>
    <mergeCell ref="A7:C7"/>
    <mergeCell ref="C8:C10"/>
    <mergeCell ref="D8:D10"/>
    <mergeCell ref="E8:H8"/>
    <mergeCell ref="I8:L8"/>
    <mergeCell ref="K1:P1"/>
    <mergeCell ref="A15:D15"/>
    <mergeCell ref="A17:P17"/>
    <mergeCell ref="A18:F18"/>
    <mergeCell ref="G18:O18"/>
    <mergeCell ref="M8:P8"/>
    <mergeCell ref="E9:E10"/>
    <mergeCell ref="F9:G9"/>
    <mergeCell ref="H9:H10"/>
    <mergeCell ref="I9:I10"/>
    <mergeCell ref="J9:K9"/>
    <mergeCell ref="L9:L10"/>
    <mergeCell ref="M9:M10"/>
    <mergeCell ref="N9:O9"/>
    <mergeCell ref="P9:P10"/>
    <mergeCell ref="A8:A10"/>
    <mergeCell ref="B8:B10"/>
  </mergeCells>
  <pageMargins left="0.19685039370078741" right="0.19685039370078741" top="0.70866141732283472" bottom="0.31496062992125984"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view="pageBreakPreview" topLeftCell="A4" zoomScale="85" zoomScaleNormal="100" zoomScaleSheetLayoutView="85" workbookViewId="0">
      <selection activeCell="A6" sqref="A6:H6"/>
    </sheetView>
  </sheetViews>
  <sheetFormatPr defaultRowHeight="12.75"/>
  <cols>
    <col min="1" max="1" width="17.140625" style="84" customWidth="1"/>
    <col min="2" max="2" width="18.28515625" style="84" customWidth="1"/>
    <col min="3" max="3" width="14" style="84" customWidth="1"/>
    <col min="4" max="4" width="13.28515625" style="84" customWidth="1"/>
    <col min="5" max="5" width="18.85546875" style="84" customWidth="1"/>
    <col min="6" max="6" width="14.5703125" style="84" customWidth="1"/>
    <col min="7" max="7" width="21.7109375" style="84" customWidth="1"/>
    <col min="8" max="8" width="19.28515625" style="84" customWidth="1"/>
    <col min="9" max="11" width="8.85546875" style="84"/>
    <col min="12" max="12" width="23" style="84" customWidth="1"/>
    <col min="13" max="256" width="8.85546875" style="84"/>
    <col min="257" max="257" width="15.7109375" style="84" customWidth="1"/>
    <col min="258" max="258" width="19.7109375" style="84" customWidth="1"/>
    <col min="259" max="259" width="14" style="84" customWidth="1"/>
    <col min="260" max="260" width="13.28515625" style="84" customWidth="1"/>
    <col min="261" max="261" width="18.85546875" style="84" customWidth="1"/>
    <col min="262" max="262" width="14.5703125" style="84" customWidth="1"/>
    <col min="263" max="263" width="10.28515625" style="84" customWidth="1"/>
    <col min="264" max="264" width="16.140625" style="84" customWidth="1"/>
    <col min="265" max="267" width="8.85546875" style="84"/>
    <col min="268" max="268" width="23" style="84" customWidth="1"/>
    <col min="269" max="512" width="8.85546875" style="84"/>
    <col min="513" max="513" width="15.7109375" style="84" customWidth="1"/>
    <col min="514" max="514" width="19.7109375" style="84" customWidth="1"/>
    <col min="515" max="515" width="14" style="84" customWidth="1"/>
    <col min="516" max="516" width="13.28515625" style="84" customWidth="1"/>
    <col min="517" max="517" width="18.85546875" style="84" customWidth="1"/>
    <col min="518" max="518" width="14.5703125" style="84" customWidth="1"/>
    <col min="519" max="519" width="10.28515625" style="84" customWidth="1"/>
    <col min="520" max="520" width="16.140625" style="84" customWidth="1"/>
    <col min="521" max="523" width="8.85546875" style="84"/>
    <col min="524" max="524" width="23" style="84" customWidth="1"/>
    <col min="525" max="768" width="8.85546875" style="84"/>
    <col min="769" max="769" width="15.7109375" style="84" customWidth="1"/>
    <col min="770" max="770" width="19.7109375" style="84" customWidth="1"/>
    <col min="771" max="771" width="14" style="84" customWidth="1"/>
    <col min="772" max="772" width="13.28515625" style="84" customWidth="1"/>
    <col min="773" max="773" width="18.85546875" style="84" customWidth="1"/>
    <col min="774" max="774" width="14.5703125" style="84" customWidth="1"/>
    <col min="775" max="775" width="10.28515625" style="84" customWidth="1"/>
    <col min="776" max="776" width="16.140625" style="84" customWidth="1"/>
    <col min="777" max="779" width="8.85546875" style="84"/>
    <col min="780" max="780" width="23" style="84" customWidth="1"/>
    <col min="781" max="1024" width="8.85546875" style="84"/>
    <col min="1025" max="1025" width="15.7109375" style="84" customWidth="1"/>
    <col min="1026" max="1026" width="19.7109375" style="84" customWidth="1"/>
    <col min="1027" max="1027" width="14" style="84" customWidth="1"/>
    <col min="1028" max="1028" width="13.28515625" style="84" customWidth="1"/>
    <col min="1029" max="1029" width="18.85546875" style="84" customWidth="1"/>
    <col min="1030" max="1030" width="14.5703125" style="84" customWidth="1"/>
    <col min="1031" max="1031" width="10.28515625" style="84" customWidth="1"/>
    <col min="1032" max="1032" width="16.140625" style="84" customWidth="1"/>
    <col min="1033" max="1035" width="8.85546875" style="84"/>
    <col min="1036" max="1036" width="23" style="84" customWidth="1"/>
    <col min="1037" max="1280" width="8.85546875" style="84"/>
    <col min="1281" max="1281" width="15.7109375" style="84" customWidth="1"/>
    <col min="1282" max="1282" width="19.7109375" style="84" customWidth="1"/>
    <col min="1283" max="1283" width="14" style="84" customWidth="1"/>
    <col min="1284" max="1284" width="13.28515625" style="84" customWidth="1"/>
    <col min="1285" max="1285" width="18.85546875" style="84" customWidth="1"/>
    <col min="1286" max="1286" width="14.5703125" style="84" customWidth="1"/>
    <col min="1287" max="1287" width="10.28515625" style="84" customWidth="1"/>
    <col min="1288" max="1288" width="16.140625" style="84" customWidth="1"/>
    <col min="1289" max="1291" width="8.85546875" style="84"/>
    <col min="1292" max="1292" width="23" style="84" customWidth="1"/>
    <col min="1293" max="1536" width="8.85546875" style="84"/>
    <col min="1537" max="1537" width="15.7109375" style="84" customWidth="1"/>
    <col min="1538" max="1538" width="19.7109375" style="84" customWidth="1"/>
    <col min="1539" max="1539" width="14" style="84" customWidth="1"/>
    <col min="1540" max="1540" width="13.28515625" style="84" customWidth="1"/>
    <col min="1541" max="1541" width="18.85546875" style="84" customWidth="1"/>
    <col min="1542" max="1542" width="14.5703125" style="84" customWidth="1"/>
    <col min="1543" max="1543" width="10.28515625" style="84" customWidth="1"/>
    <col min="1544" max="1544" width="16.140625" style="84" customWidth="1"/>
    <col min="1545" max="1547" width="8.85546875" style="84"/>
    <col min="1548" max="1548" width="23" style="84" customWidth="1"/>
    <col min="1549" max="1792" width="8.85546875" style="84"/>
    <col min="1793" max="1793" width="15.7109375" style="84" customWidth="1"/>
    <col min="1794" max="1794" width="19.7109375" style="84" customWidth="1"/>
    <col min="1795" max="1795" width="14" style="84" customWidth="1"/>
    <col min="1796" max="1796" width="13.28515625" style="84" customWidth="1"/>
    <col min="1797" max="1797" width="18.85546875" style="84" customWidth="1"/>
    <col min="1798" max="1798" width="14.5703125" style="84" customWidth="1"/>
    <col min="1799" max="1799" width="10.28515625" style="84" customWidth="1"/>
    <col min="1800" max="1800" width="16.140625" style="84" customWidth="1"/>
    <col min="1801" max="1803" width="8.85546875" style="84"/>
    <col min="1804" max="1804" width="23" style="84" customWidth="1"/>
    <col min="1805" max="2048" width="8.85546875" style="84"/>
    <col min="2049" max="2049" width="15.7109375" style="84" customWidth="1"/>
    <col min="2050" max="2050" width="19.7109375" style="84" customWidth="1"/>
    <col min="2051" max="2051" width="14" style="84" customWidth="1"/>
    <col min="2052" max="2052" width="13.28515625" style="84" customWidth="1"/>
    <col min="2053" max="2053" width="18.85546875" style="84" customWidth="1"/>
    <col min="2054" max="2054" width="14.5703125" style="84" customWidth="1"/>
    <col min="2055" max="2055" width="10.28515625" style="84" customWidth="1"/>
    <col min="2056" max="2056" width="16.140625" style="84" customWidth="1"/>
    <col min="2057" max="2059" width="8.85546875" style="84"/>
    <col min="2060" max="2060" width="23" style="84" customWidth="1"/>
    <col min="2061" max="2304" width="8.85546875" style="84"/>
    <col min="2305" max="2305" width="15.7109375" style="84" customWidth="1"/>
    <col min="2306" max="2306" width="19.7109375" style="84" customWidth="1"/>
    <col min="2307" max="2307" width="14" style="84" customWidth="1"/>
    <col min="2308" max="2308" width="13.28515625" style="84" customWidth="1"/>
    <col min="2309" max="2309" width="18.85546875" style="84" customWidth="1"/>
    <col min="2310" max="2310" width="14.5703125" style="84" customWidth="1"/>
    <col min="2311" max="2311" width="10.28515625" style="84" customWidth="1"/>
    <col min="2312" max="2312" width="16.140625" style="84" customWidth="1"/>
    <col min="2313" max="2315" width="8.85546875" style="84"/>
    <col min="2316" max="2316" width="23" style="84" customWidth="1"/>
    <col min="2317" max="2560" width="8.85546875" style="84"/>
    <col min="2561" max="2561" width="15.7109375" style="84" customWidth="1"/>
    <col min="2562" max="2562" width="19.7109375" style="84" customWidth="1"/>
    <col min="2563" max="2563" width="14" style="84" customWidth="1"/>
    <col min="2564" max="2564" width="13.28515625" style="84" customWidth="1"/>
    <col min="2565" max="2565" width="18.85546875" style="84" customWidth="1"/>
    <col min="2566" max="2566" width="14.5703125" style="84" customWidth="1"/>
    <col min="2567" max="2567" width="10.28515625" style="84" customWidth="1"/>
    <col min="2568" max="2568" width="16.140625" style="84" customWidth="1"/>
    <col min="2569" max="2571" width="8.85546875" style="84"/>
    <col min="2572" max="2572" width="23" style="84" customWidth="1"/>
    <col min="2573" max="2816" width="8.85546875" style="84"/>
    <col min="2817" max="2817" width="15.7109375" style="84" customWidth="1"/>
    <col min="2818" max="2818" width="19.7109375" style="84" customWidth="1"/>
    <col min="2819" max="2819" width="14" style="84" customWidth="1"/>
    <col min="2820" max="2820" width="13.28515625" style="84" customWidth="1"/>
    <col min="2821" max="2821" width="18.85546875" style="84" customWidth="1"/>
    <col min="2822" max="2822" width="14.5703125" style="84" customWidth="1"/>
    <col min="2823" max="2823" width="10.28515625" style="84" customWidth="1"/>
    <col min="2824" max="2824" width="16.140625" style="84" customWidth="1"/>
    <col min="2825" max="2827" width="8.85546875" style="84"/>
    <col min="2828" max="2828" width="23" style="84" customWidth="1"/>
    <col min="2829" max="3072" width="8.85546875" style="84"/>
    <col min="3073" max="3073" width="15.7109375" style="84" customWidth="1"/>
    <col min="3074" max="3074" width="19.7109375" style="84" customWidth="1"/>
    <col min="3075" max="3075" width="14" style="84" customWidth="1"/>
    <col min="3076" max="3076" width="13.28515625" style="84" customWidth="1"/>
    <col min="3077" max="3077" width="18.85546875" style="84" customWidth="1"/>
    <col min="3078" max="3078" width="14.5703125" style="84" customWidth="1"/>
    <col min="3079" max="3079" width="10.28515625" style="84" customWidth="1"/>
    <col min="3080" max="3080" width="16.140625" style="84" customWidth="1"/>
    <col min="3081" max="3083" width="8.85546875" style="84"/>
    <col min="3084" max="3084" width="23" style="84" customWidth="1"/>
    <col min="3085" max="3328" width="8.85546875" style="84"/>
    <col min="3329" max="3329" width="15.7109375" style="84" customWidth="1"/>
    <col min="3330" max="3330" width="19.7109375" style="84" customWidth="1"/>
    <col min="3331" max="3331" width="14" style="84" customWidth="1"/>
    <col min="3332" max="3332" width="13.28515625" style="84" customWidth="1"/>
    <col min="3333" max="3333" width="18.85546875" style="84" customWidth="1"/>
    <col min="3334" max="3334" width="14.5703125" style="84" customWidth="1"/>
    <col min="3335" max="3335" width="10.28515625" style="84" customWidth="1"/>
    <col min="3336" max="3336" width="16.140625" style="84" customWidth="1"/>
    <col min="3337" max="3339" width="8.85546875" style="84"/>
    <col min="3340" max="3340" width="23" style="84" customWidth="1"/>
    <col min="3341" max="3584" width="8.85546875" style="84"/>
    <col min="3585" max="3585" width="15.7109375" style="84" customWidth="1"/>
    <col min="3586" max="3586" width="19.7109375" style="84" customWidth="1"/>
    <col min="3587" max="3587" width="14" style="84" customWidth="1"/>
    <col min="3588" max="3588" width="13.28515625" style="84" customWidth="1"/>
    <col min="3589" max="3589" width="18.85546875" style="84" customWidth="1"/>
    <col min="3590" max="3590" width="14.5703125" style="84" customWidth="1"/>
    <col min="3591" max="3591" width="10.28515625" style="84" customWidth="1"/>
    <col min="3592" max="3592" width="16.140625" style="84" customWidth="1"/>
    <col min="3593" max="3595" width="8.85546875" style="84"/>
    <col min="3596" max="3596" width="23" style="84" customWidth="1"/>
    <col min="3597" max="3840" width="8.85546875" style="84"/>
    <col min="3841" max="3841" width="15.7109375" style="84" customWidth="1"/>
    <col min="3842" max="3842" width="19.7109375" style="84" customWidth="1"/>
    <col min="3843" max="3843" width="14" style="84" customWidth="1"/>
    <col min="3844" max="3844" width="13.28515625" style="84" customWidth="1"/>
    <col min="3845" max="3845" width="18.85546875" style="84" customWidth="1"/>
    <col min="3846" max="3846" width="14.5703125" style="84" customWidth="1"/>
    <col min="3847" max="3847" width="10.28515625" style="84" customWidth="1"/>
    <col min="3848" max="3848" width="16.140625" style="84" customWidth="1"/>
    <col min="3849" max="3851" width="8.85546875" style="84"/>
    <col min="3852" max="3852" width="23" style="84" customWidth="1"/>
    <col min="3853" max="4096" width="8.85546875" style="84"/>
    <col min="4097" max="4097" width="15.7109375" style="84" customWidth="1"/>
    <col min="4098" max="4098" width="19.7109375" style="84" customWidth="1"/>
    <col min="4099" max="4099" width="14" style="84" customWidth="1"/>
    <col min="4100" max="4100" width="13.28515625" style="84" customWidth="1"/>
    <col min="4101" max="4101" width="18.85546875" style="84" customWidth="1"/>
    <col min="4102" max="4102" width="14.5703125" style="84" customWidth="1"/>
    <col min="4103" max="4103" width="10.28515625" style="84" customWidth="1"/>
    <col min="4104" max="4104" width="16.140625" style="84" customWidth="1"/>
    <col min="4105" max="4107" width="8.85546875" style="84"/>
    <col min="4108" max="4108" width="23" style="84" customWidth="1"/>
    <col min="4109" max="4352" width="8.85546875" style="84"/>
    <col min="4353" max="4353" width="15.7109375" style="84" customWidth="1"/>
    <col min="4354" max="4354" width="19.7109375" style="84" customWidth="1"/>
    <col min="4355" max="4355" width="14" style="84" customWidth="1"/>
    <col min="4356" max="4356" width="13.28515625" style="84" customWidth="1"/>
    <col min="4357" max="4357" width="18.85546875" style="84" customWidth="1"/>
    <col min="4358" max="4358" width="14.5703125" style="84" customWidth="1"/>
    <col min="4359" max="4359" width="10.28515625" style="84" customWidth="1"/>
    <col min="4360" max="4360" width="16.140625" style="84" customWidth="1"/>
    <col min="4361" max="4363" width="8.85546875" style="84"/>
    <col min="4364" max="4364" width="23" style="84" customWidth="1"/>
    <col min="4365" max="4608" width="8.85546875" style="84"/>
    <col min="4609" max="4609" width="15.7109375" style="84" customWidth="1"/>
    <col min="4610" max="4610" width="19.7109375" style="84" customWidth="1"/>
    <col min="4611" max="4611" width="14" style="84" customWidth="1"/>
    <col min="4612" max="4612" width="13.28515625" style="84" customWidth="1"/>
    <col min="4613" max="4613" width="18.85546875" style="84" customWidth="1"/>
    <col min="4614" max="4614" width="14.5703125" style="84" customWidth="1"/>
    <col min="4615" max="4615" width="10.28515625" style="84" customWidth="1"/>
    <col min="4616" max="4616" width="16.140625" style="84" customWidth="1"/>
    <col min="4617" max="4619" width="8.85546875" style="84"/>
    <col min="4620" max="4620" width="23" style="84" customWidth="1"/>
    <col min="4621" max="4864" width="8.85546875" style="84"/>
    <col min="4865" max="4865" width="15.7109375" style="84" customWidth="1"/>
    <col min="4866" max="4866" width="19.7109375" style="84" customWidth="1"/>
    <col min="4867" max="4867" width="14" style="84" customWidth="1"/>
    <col min="4868" max="4868" width="13.28515625" style="84" customWidth="1"/>
    <col min="4869" max="4869" width="18.85546875" style="84" customWidth="1"/>
    <col min="4870" max="4870" width="14.5703125" style="84" customWidth="1"/>
    <col min="4871" max="4871" width="10.28515625" style="84" customWidth="1"/>
    <col min="4872" max="4872" width="16.140625" style="84" customWidth="1"/>
    <col min="4873" max="4875" width="8.85546875" style="84"/>
    <col min="4876" max="4876" width="23" style="84" customWidth="1"/>
    <col min="4877" max="5120" width="8.85546875" style="84"/>
    <col min="5121" max="5121" width="15.7109375" style="84" customWidth="1"/>
    <col min="5122" max="5122" width="19.7109375" style="84" customWidth="1"/>
    <col min="5123" max="5123" width="14" style="84" customWidth="1"/>
    <col min="5124" max="5124" width="13.28515625" style="84" customWidth="1"/>
    <col min="5125" max="5125" width="18.85546875" style="84" customWidth="1"/>
    <col min="5126" max="5126" width="14.5703125" style="84" customWidth="1"/>
    <col min="5127" max="5127" width="10.28515625" style="84" customWidth="1"/>
    <col min="5128" max="5128" width="16.140625" style="84" customWidth="1"/>
    <col min="5129" max="5131" width="8.85546875" style="84"/>
    <col min="5132" max="5132" width="23" style="84" customWidth="1"/>
    <col min="5133" max="5376" width="8.85546875" style="84"/>
    <col min="5377" max="5377" width="15.7109375" style="84" customWidth="1"/>
    <col min="5378" max="5378" width="19.7109375" style="84" customWidth="1"/>
    <col min="5379" max="5379" width="14" style="84" customWidth="1"/>
    <col min="5380" max="5380" width="13.28515625" style="84" customWidth="1"/>
    <col min="5381" max="5381" width="18.85546875" style="84" customWidth="1"/>
    <col min="5382" max="5382" width="14.5703125" style="84" customWidth="1"/>
    <col min="5383" max="5383" width="10.28515625" style="84" customWidth="1"/>
    <col min="5384" max="5384" width="16.140625" style="84" customWidth="1"/>
    <col min="5385" max="5387" width="8.85546875" style="84"/>
    <col min="5388" max="5388" width="23" style="84" customWidth="1"/>
    <col min="5389" max="5632" width="8.85546875" style="84"/>
    <col min="5633" max="5633" width="15.7109375" style="84" customWidth="1"/>
    <col min="5634" max="5634" width="19.7109375" style="84" customWidth="1"/>
    <col min="5635" max="5635" width="14" style="84" customWidth="1"/>
    <col min="5636" max="5636" width="13.28515625" style="84" customWidth="1"/>
    <col min="5637" max="5637" width="18.85546875" style="84" customWidth="1"/>
    <col min="5638" max="5638" width="14.5703125" style="84" customWidth="1"/>
    <col min="5639" max="5639" width="10.28515625" style="84" customWidth="1"/>
    <col min="5640" max="5640" width="16.140625" style="84" customWidth="1"/>
    <col min="5641" max="5643" width="8.85546875" style="84"/>
    <col min="5644" max="5644" width="23" style="84" customWidth="1"/>
    <col min="5645" max="5888" width="8.85546875" style="84"/>
    <col min="5889" max="5889" width="15.7109375" style="84" customWidth="1"/>
    <col min="5890" max="5890" width="19.7109375" style="84" customWidth="1"/>
    <col min="5891" max="5891" width="14" style="84" customWidth="1"/>
    <col min="5892" max="5892" width="13.28515625" style="84" customWidth="1"/>
    <col min="5893" max="5893" width="18.85546875" style="84" customWidth="1"/>
    <col min="5894" max="5894" width="14.5703125" style="84" customWidth="1"/>
    <col min="5895" max="5895" width="10.28515625" style="84" customWidth="1"/>
    <col min="5896" max="5896" width="16.140625" style="84" customWidth="1"/>
    <col min="5897" max="5899" width="8.85546875" style="84"/>
    <col min="5900" max="5900" width="23" style="84" customWidth="1"/>
    <col min="5901" max="6144" width="8.85546875" style="84"/>
    <col min="6145" max="6145" width="15.7109375" style="84" customWidth="1"/>
    <col min="6146" max="6146" width="19.7109375" style="84" customWidth="1"/>
    <col min="6147" max="6147" width="14" style="84" customWidth="1"/>
    <col min="6148" max="6148" width="13.28515625" style="84" customWidth="1"/>
    <col min="6149" max="6149" width="18.85546875" style="84" customWidth="1"/>
    <col min="6150" max="6150" width="14.5703125" style="84" customWidth="1"/>
    <col min="6151" max="6151" width="10.28515625" style="84" customWidth="1"/>
    <col min="6152" max="6152" width="16.140625" style="84" customWidth="1"/>
    <col min="6153" max="6155" width="8.85546875" style="84"/>
    <col min="6156" max="6156" width="23" style="84" customWidth="1"/>
    <col min="6157" max="6400" width="8.85546875" style="84"/>
    <col min="6401" max="6401" width="15.7109375" style="84" customWidth="1"/>
    <col min="6402" max="6402" width="19.7109375" style="84" customWidth="1"/>
    <col min="6403" max="6403" width="14" style="84" customWidth="1"/>
    <col min="6404" max="6404" width="13.28515625" style="84" customWidth="1"/>
    <col min="6405" max="6405" width="18.85546875" style="84" customWidth="1"/>
    <col min="6406" max="6406" width="14.5703125" style="84" customWidth="1"/>
    <col min="6407" max="6407" width="10.28515625" style="84" customWidth="1"/>
    <col min="6408" max="6408" width="16.140625" style="84" customWidth="1"/>
    <col min="6409" max="6411" width="8.85546875" style="84"/>
    <col min="6412" max="6412" width="23" style="84" customWidth="1"/>
    <col min="6413" max="6656" width="8.85546875" style="84"/>
    <col min="6657" max="6657" width="15.7109375" style="84" customWidth="1"/>
    <col min="6658" max="6658" width="19.7109375" style="84" customWidth="1"/>
    <col min="6659" max="6659" width="14" style="84" customWidth="1"/>
    <col min="6660" max="6660" width="13.28515625" style="84" customWidth="1"/>
    <col min="6661" max="6661" width="18.85546875" style="84" customWidth="1"/>
    <col min="6662" max="6662" width="14.5703125" style="84" customWidth="1"/>
    <col min="6663" max="6663" width="10.28515625" style="84" customWidth="1"/>
    <col min="6664" max="6664" width="16.140625" style="84" customWidth="1"/>
    <col min="6665" max="6667" width="8.85546875" style="84"/>
    <col min="6668" max="6668" width="23" style="84" customWidth="1"/>
    <col min="6669" max="6912" width="8.85546875" style="84"/>
    <col min="6913" max="6913" width="15.7109375" style="84" customWidth="1"/>
    <col min="6914" max="6914" width="19.7109375" style="84" customWidth="1"/>
    <col min="6915" max="6915" width="14" style="84" customWidth="1"/>
    <col min="6916" max="6916" width="13.28515625" style="84" customWidth="1"/>
    <col min="6917" max="6917" width="18.85546875" style="84" customWidth="1"/>
    <col min="6918" max="6918" width="14.5703125" style="84" customWidth="1"/>
    <col min="6919" max="6919" width="10.28515625" style="84" customWidth="1"/>
    <col min="6920" max="6920" width="16.140625" style="84" customWidth="1"/>
    <col min="6921" max="6923" width="8.85546875" style="84"/>
    <col min="6924" max="6924" width="23" style="84" customWidth="1"/>
    <col min="6925" max="7168" width="8.85546875" style="84"/>
    <col min="7169" max="7169" width="15.7109375" style="84" customWidth="1"/>
    <col min="7170" max="7170" width="19.7109375" style="84" customWidth="1"/>
    <col min="7171" max="7171" width="14" style="84" customWidth="1"/>
    <col min="7172" max="7172" width="13.28515625" style="84" customWidth="1"/>
    <col min="7173" max="7173" width="18.85546875" style="84" customWidth="1"/>
    <col min="7174" max="7174" width="14.5703125" style="84" customWidth="1"/>
    <col min="7175" max="7175" width="10.28515625" style="84" customWidth="1"/>
    <col min="7176" max="7176" width="16.140625" style="84" customWidth="1"/>
    <col min="7177" max="7179" width="8.85546875" style="84"/>
    <col min="7180" max="7180" width="23" style="84" customWidth="1"/>
    <col min="7181" max="7424" width="8.85546875" style="84"/>
    <col min="7425" max="7425" width="15.7109375" style="84" customWidth="1"/>
    <col min="7426" max="7426" width="19.7109375" style="84" customWidth="1"/>
    <col min="7427" max="7427" width="14" style="84" customWidth="1"/>
    <col min="7428" max="7428" width="13.28515625" style="84" customWidth="1"/>
    <col min="7429" max="7429" width="18.85546875" style="84" customWidth="1"/>
    <col min="7430" max="7430" width="14.5703125" style="84" customWidth="1"/>
    <col min="7431" max="7431" width="10.28515625" style="84" customWidth="1"/>
    <col min="7432" max="7432" width="16.140625" style="84" customWidth="1"/>
    <col min="7433" max="7435" width="8.85546875" style="84"/>
    <col min="7436" max="7436" width="23" style="84" customWidth="1"/>
    <col min="7437" max="7680" width="8.85546875" style="84"/>
    <col min="7681" max="7681" width="15.7109375" style="84" customWidth="1"/>
    <col min="7682" max="7682" width="19.7109375" style="84" customWidth="1"/>
    <col min="7683" max="7683" width="14" style="84" customWidth="1"/>
    <col min="7684" max="7684" width="13.28515625" style="84" customWidth="1"/>
    <col min="7685" max="7685" width="18.85546875" style="84" customWidth="1"/>
    <col min="7686" max="7686" width="14.5703125" style="84" customWidth="1"/>
    <col min="7687" max="7687" width="10.28515625" style="84" customWidth="1"/>
    <col min="7688" max="7688" width="16.140625" style="84" customWidth="1"/>
    <col min="7689" max="7691" width="8.85546875" style="84"/>
    <col min="7692" max="7692" width="23" style="84" customWidth="1"/>
    <col min="7693" max="7936" width="8.85546875" style="84"/>
    <col min="7937" max="7937" width="15.7109375" style="84" customWidth="1"/>
    <col min="7938" max="7938" width="19.7109375" style="84" customWidth="1"/>
    <col min="7939" max="7939" width="14" style="84" customWidth="1"/>
    <col min="7940" max="7940" width="13.28515625" style="84" customWidth="1"/>
    <col min="7941" max="7941" width="18.85546875" style="84" customWidth="1"/>
    <col min="7942" max="7942" width="14.5703125" style="84" customWidth="1"/>
    <col min="7943" max="7943" width="10.28515625" style="84" customWidth="1"/>
    <col min="7944" max="7944" width="16.140625" style="84" customWidth="1"/>
    <col min="7945" max="7947" width="8.85546875" style="84"/>
    <col min="7948" max="7948" width="23" style="84" customWidth="1"/>
    <col min="7949" max="8192" width="8.85546875" style="84"/>
    <col min="8193" max="8193" width="15.7109375" style="84" customWidth="1"/>
    <col min="8194" max="8194" width="19.7109375" style="84" customWidth="1"/>
    <col min="8195" max="8195" width="14" style="84" customWidth="1"/>
    <col min="8196" max="8196" width="13.28515625" style="84" customWidth="1"/>
    <col min="8197" max="8197" width="18.85546875" style="84" customWidth="1"/>
    <col min="8198" max="8198" width="14.5703125" style="84" customWidth="1"/>
    <col min="8199" max="8199" width="10.28515625" style="84" customWidth="1"/>
    <col min="8200" max="8200" width="16.140625" style="84" customWidth="1"/>
    <col min="8201" max="8203" width="8.85546875" style="84"/>
    <col min="8204" max="8204" width="23" style="84" customWidth="1"/>
    <col min="8205" max="8448" width="8.85546875" style="84"/>
    <col min="8449" max="8449" width="15.7109375" style="84" customWidth="1"/>
    <col min="8450" max="8450" width="19.7109375" style="84" customWidth="1"/>
    <col min="8451" max="8451" width="14" style="84" customWidth="1"/>
    <col min="8452" max="8452" width="13.28515625" style="84" customWidth="1"/>
    <col min="8453" max="8453" width="18.85546875" style="84" customWidth="1"/>
    <col min="8454" max="8454" width="14.5703125" style="84" customWidth="1"/>
    <col min="8455" max="8455" width="10.28515625" style="84" customWidth="1"/>
    <col min="8456" max="8456" width="16.140625" style="84" customWidth="1"/>
    <col min="8457" max="8459" width="8.85546875" style="84"/>
    <col min="8460" max="8460" width="23" style="84" customWidth="1"/>
    <col min="8461" max="8704" width="8.85546875" style="84"/>
    <col min="8705" max="8705" width="15.7109375" style="84" customWidth="1"/>
    <col min="8706" max="8706" width="19.7109375" style="84" customWidth="1"/>
    <col min="8707" max="8707" width="14" style="84" customWidth="1"/>
    <col min="8708" max="8708" width="13.28515625" style="84" customWidth="1"/>
    <col min="8709" max="8709" width="18.85546875" style="84" customWidth="1"/>
    <col min="8710" max="8710" width="14.5703125" style="84" customWidth="1"/>
    <col min="8711" max="8711" width="10.28515625" style="84" customWidth="1"/>
    <col min="8712" max="8712" width="16.140625" style="84" customWidth="1"/>
    <col min="8713" max="8715" width="8.85546875" style="84"/>
    <col min="8716" max="8716" width="23" style="84" customWidth="1"/>
    <col min="8717" max="8960" width="8.85546875" style="84"/>
    <col min="8961" max="8961" width="15.7109375" style="84" customWidth="1"/>
    <col min="8962" max="8962" width="19.7109375" style="84" customWidth="1"/>
    <col min="8963" max="8963" width="14" style="84" customWidth="1"/>
    <col min="8964" max="8964" width="13.28515625" style="84" customWidth="1"/>
    <col min="8965" max="8965" width="18.85546875" style="84" customWidth="1"/>
    <col min="8966" max="8966" width="14.5703125" style="84" customWidth="1"/>
    <col min="8967" max="8967" width="10.28515625" style="84" customWidth="1"/>
    <col min="8968" max="8968" width="16.140625" style="84" customWidth="1"/>
    <col min="8969" max="8971" width="8.85546875" style="84"/>
    <col min="8972" max="8972" width="23" style="84" customWidth="1"/>
    <col min="8973" max="9216" width="8.85546875" style="84"/>
    <col min="9217" max="9217" width="15.7109375" style="84" customWidth="1"/>
    <col min="9218" max="9218" width="19.7109375" style="84" customWidth="1"/>
    <col min="9219" max="9219" width="14" style="84" customWidth="1"/>
    <col min="9220" max="9220" width="13.28515625" style="84" customWidth="1"/>
    <col min="9221" max="9221" width="18.85546875" style="84" customWidth="1"/>
    <col min="9222" max="9222" width="14.5703125" style="84" customWidth="1"/>
    <col min="9223" max="9223" width="10.28515625" style="84" customWidth="1"/>
    <col min="9224" max="9224" width="16.140625" style="84" customWidth="1"/>
    <col min="9225" max="9227" width="8.85546875" style="84"/>
    <col min="9228" max="9228" width="23" style="84" customWidth="1"/>
    <col min="9229" max="9472" width="8.85546875" style="84"/>
    <col min="9473" max="9473" width="15.7109375" style="84" customWidth="1"/>
    <col min="9474" max="9474" width="19.7109375" style="84" customWidth="1"/>
    <col min="9475" max="9475" width="14" style="84" customWidth="1"/>
    <col min="9476" max="9476" width="13.28515625" style="84" customWidth="1"/>
    <col min="9477" max="9477" width="18.85546875" style="84" customWidth="1"/>
    <col min="9478" max="9478" width="14.5703125" style="84" customWidth="1"/>
    <col min="9479" max="9479" width="10.28515625" style="84" customWidth="1"/>
    <col min="9480" max="9480" width="16.140625" style="84" customWidth="1"/>
    <col min="9481" max="9483" width="8.85546875" style="84"/>
    <col min="9484" max="9484" width="23" style="84" customWidth="1"/>
    <col min="9485" max="9728" width="8.85546875" style="84"/>
    <col min="9729" max="9729" width="15.7109375" style="84" customWidth="1"/>
    <col min="9730" max="9730" width="19.7109375" style="84" customWidth="1"/>
    <col min="9731" max="9731" width="14" style="84" customWidth="1"/>
    <col min="9732" max="9732" width="13.28515625" style="84" customWidth="1"/>
    <col min="9733" max="9733" width="18.85546875" style="84" customWidth="1"/>
    <col min="9734" max="9734" width="14.5703125" style="84" customWidth="1"/>
    <col min="9735" max="9735" width="10.28515625" style="84" customWidth="1"/>
    <col min="9736" max="9736" width="16.140625" style="84" customWidth="1"/>
    <col min="9737" max="9739" width="8.85546875" style="84"/>
    <col min="9740" max="9740" width="23" style="84" customWidth="1"/>
    <col min="9741" max="9984" width="8.85546875" style="84"/>
    <col min="9985" max="9985" width="15.7109375" style="84" customWidth="1"/>
    <col min="9986" max="9986" width="19.7109375" style="84" customWidth="1"/>
    <col min="9987" max="9987" width="14" style="84" customWidth="1"/>
    <col min="9988" max="9988" width="13.28515625" style="84" customWidth="1"/>
    <col min="9989" max="9989" width="18.85546875" style="84" customWidth="1"/>
    <col min="9990" max="9990" width="14.5703125" style="84" customWidth="1"/>
    <col min="9991" max="9991" width="10.28515625" style="84" customWidth="1"/>
    <col min="9992" max="9992" width="16.140625" style="84" customWidth="1"/>
    <col min="9993" max="9995" width="8.85546875" style="84"/>
    <col min="9996" max="9996" width="23" style="84" customWidth="1"/>
    <col min="9997" max="10240" width="8.85546875" style="84"/>
    <col min="10241" max="10241" width="15.7109375" style="84" customWidth="1"/>
    <col min="10242" max="10242" width="19.7109375" style="84" customWidth="1"/>
    <col min="10243" max="10243" width="14" style="84" customWidth="1"/>
    <col min="10244" max="10244" width="13.28515625" style="84" customWidth="1"/>
    <col min="10245" max="10245" width="18.85546875" style="84" customWidth="1"/>
    <col min="10246" max="10246" width="14.5703125" style="84" customWidth="1"/>
    <col min="10247" max="10247" width="10.28515625" style="84" customWidth="1"/>
    <col min="10248" max="10248" width="16.140625" style="84" customWidth="1"/>
    <col min="10249" max="10251" width="8.85546875" style="84"/>
    <col min="10252" max="10252" width="23" style="84" customWidth="1"/>
    <col min="10253" max="10496" width="8.85546875" style="84"/>
    <col min="10497" max="10497" width="15.7109375" style="84" customWidth="1"/>
    <col min="10498" max="10498" width="19.7109375" style="84" customWidth="1"/>
    <col min="10499" max="10499" width="14" style="84" customWidth="1"/>
    <col min="10500" max="10500" width="13.28515625" style="84" customWidth="1"/>
    <col min="10501" max="10501" width="18.85546875" style="84" customWidth="1"/>
    <col min="10502" max="10502" width="14.5703125" style="84" customWidth="1"/>
    <col min="10503" max="10503" width="10.28515625" style="84" customWidth="1"/>
    <col min="10504" max="10504" width="16.140625" style="84" customWidth="1"/>
    <col min="10505" max="10507" width="8.85546875" style="84"/>
    <col min="10508" max="10508" width="23" style="84" customWidth="1"/>
    <col min="10509" max="10752" width="8.85546875" style="84"/>
    <col min="10753" max="10753" width="15.7109375" style="84" customWidth="1"/>
    <col min="10754" max="10754" width="19.7109375" style="84" customWidth="1"/>
    <col min="10755" max="10755" width="14" style="84" customWidth="1"/>
    <col min="10756" max="10756" width="13.28515625" style="84" customWidth="1"/>
    <col min="10757" max="10757" width="18.85546875" style="84" customWidth="1"/>
    <col min="10758" max="10758" width="14.5703125" style="84" customWidth="1"/>
    <col min="10759" max="10759" width="10.28515625" style="84" customWidth="1"/>
    <col min="10760" max="10760" width="16.140625" style="84" customWidth="1"/>
    <col min="10761" max="10763" width="8.85546875" style="84"/>
    <col min="10764" max="10764" width="23" style="84" customWidth="1"/>
    <col min="10765" max="11008" width="8.85546875" style="84"/>
    <col min="11009" max="11009" width="15.7109375" style="84" customWidth="1"/>
    <col min="11010" max="11010" width="19.7109375" style="84" customWidth="1"/>
    <col min="11011" max="11011" width="14" style="84" customWidth="1"/>
    <col min="11012" max="11012" width="13.28515625" style="84" customWidth="1"/>
    <col min="11013" max="11013" width="18.85546875" style="84" customWidth="1"/>
    <col min="11014" max="11014" width="14.5703125" style="84" customWidth="1"/>
    <col min="11015" max="11015" width="10.28515625" style="84" customWidth="1"/>
    <col min="11016" max="11016" width="16.140625" style="84" customWidth="1"/>
    <col min="11017" max="11019" width="8.85546875" style="84"/>
    <col min="11020" max="11020" width="23" style="84" customWidth="1"/>
    <col min="11021" max="11264" width="8.85546875" style="84"/>
    <col min="11265" max="11265" width="15.7109375" style="84" customWidth="1"/>
    <col min="11266" max="11266" width="19.7109375" style="84" customWidth="1"/>
    <col min="11267" max="11267" width="14" style="84" customWidth="1"/>
    <col min="11268" max="11268" width="13.28515625" style="84" customWidth="1"/>
    <col min="11269" max="11269" width="18.85546875" style="84" customWidth="1"/>
    <col min="11270" max="11270" width="14.5703125" style="84" customWidth="1"/>
    <col min="11271" max="11271" width="10.28515625" style="84" customWidth="1"/>
    <col min="11272" max="11272" width="16.140625" style="84" customWidth="1"/>
    <col min="11273" max="11275" width="8.85546875" style="84"/>
    <col min="11276" max="11276" width="23" style="84" customWidth="1"/>
    <col min="11277" max="11520" width="8.85546875" style="84"/>
    <col min="11521" max="11521" width="15.7109375" style="84" customWidth="1"/>
    <col min="11522" max="11522" width="19.7109375" style="84" customWidth="1"/>
    <col min="11523" max="11523" width="14" style="84" customWidth="1"/>
    <col min="11524" max="11524" width="13.28515625" style="84" customWidth="1"/>
    <col min="11525" max="11525" width="18.85546875" style="84" customWidth="1"/>
    <col min="11526" max="11526" width="14.5703125" style="84" customWidth="1"/>
    <col min="11527" max="11527" width="10.28515625" style="84" customWidth="1"/>
    <col min="11528" max="11528" width="16.140625" style="84" customWidth="1"/>
    <col min="11529" max="11531" width="8.85546875" style="84"/>
    <col min="11532" max="11532" width="23" style="84" customWidth="1"/>
    <col min="11533" max="11776" width="8.85546875" style="84"/>
    <col min="11777" max="11777" width="15.7109375" style="84" customWidth="1"/>
    <col min="11778" max="11778" width="19.7109375" style="84" customWidth="1"/>
    <col min="11779" max="11779" width="14" style="84" customWidth="1"/>
    <col min="11780" max="11780" width="13.28515625" style="84" customWidth="1"/>
    <col min="11781" max="11781" width="18.85546875" style="84" customWidth="1"/>
    <col min="11782" max="11782" width="14.5703125" style="84" customWidth="1"/>
    <col min="11783" max="11783" width="10.28515625" style="84" customWidth="1"/>
    <col min="11784" max="11784" width="16.140625" style="84" customWidth="1"/>
    <col min="11785" max="11787" width="8.85546875" style="84"/>
    <col min="11788" max="11788" width="23" style="84" customWidth="1"/>
    <col min="11789" max="12032" width="8.85546875" style="84"/>
    <col min="12033" max="12033" width="15.7109375" style="84" customWidth="1"/>
    <col min="12034" max="12034" width="19.7109375" style="84" customWidth="1"/>
    <col min="12035" max="12035" width="14" style="84" customWidth="1"/>
    <col min="12036" max="12036" width="13.28515625" style="84" customWidth="1"/>
    <col min="12037" max="12037" width="18.85546875" style="84" customWidth="1"/>
    <col min="12038" max="12038" width="14.5703125" style="84" customWidth="1"/>
    <col min="12039" max="12039" width="10.28515625" style="84" customWidth="1"/>
    <col min="12040" max="12040" width="16.140625" style="84" customWidth="1"/>
    <col min="12041" max="12043" width="8.85546875" style="84"/>
    <col min="12044" max="12044" width="23" style="84" customWidth="1"/>
    <col min="12045" max="12288" width="8.85546875" style="84"/>
    <col min="12289" max="12289" width="15.7109375" style="84" customWidth="1"/>
    <col min="12290" max="12290" width="19.7109375" style="84" customWidth="1"/>
    <col min="12291" max="12291" width="14" style="84" customWidth="1"/>
    <col min="12292" max="12292" width="13.28515625" style="84" customWidth="1"/>
    <col min="12293" max="12293" width="18.85546875" style="84" customWidth="1"/>
    <col min="12294" max="12294" width="14.5703125" style="84" customWidth="1"/>
    <col min="12295" max="12295" width="10.28515625" style="84" customWidth="1"/>
    <col min="12296" max="12296" width="16.140625" style="84" customWidth="1"/>
    <col min="12297" max="12299" width="8.85546875" style="84"/>
    <col min="12300" max="12300" width="23" style="84" customWidth="1"/>
    <col min="12301" max="12544" width="8.85546875" style="84"/>
    <col min="12545" max="12545" width="15.7109375" style="84" customWidth="1"/>
    <col min="12546" max="12546" width="19.7109375" style="84" customWidth="1"/>
    <col min="12547" max="12547" width="14" style="84" customWidth="1"/>
    <col min="12548" max="12548" width="13.28515625" style="84" customWidth="1"/>
    <col min="12549" max="12549" width="18.85546875" style="84" customWidth="1"/>
    <col min="12550" max="12550" width="14.5703125" style="84" customWidth="1"/>
    <col min="12551" max="12551" width="10.28515625" style="84" customWidth="1"/>
    <col min="12552" max="12552" width="16.140625" style="84" customWidth="1"/>
    <col min="12553" max="12555" width="8.85546875" style="84"/>
    <col min="12556" max="12556" width="23" style="84" customWidth="1"/>
    <col min="12557" max="12800" width="8.85546875" style="84"/>
    <col min="12801" max="12801" width="15.7109375" style="84" customWidth="1"/>
    <col min="12802" max="12802" width="19.7109375" style="84" customWidth="1"/>
    <col min="12803" max="12803" width="14" style="84" customWidth="1"/>
    <col min="12804" max="12804" width="13.28515625" style="84" customWidth="1"/>
    <col min="12805" max="12805" width="18.85546875" style="84" customWidth="1"/>
    <col min="12806" max="12806" width="14.5703125" style="84" customWidth="1"/>
    <col min="12807" max="12807" width="10.28515625" style="84" customWidth="1"/>
    <col min="12808" max="12808" width="16.140625" style="84" customWidth="1"/>
    <col min="12809" max="12811" width="8.85546875" style="84"/>
    <col min="12812" max="12812" width="23" style="84" customWidth="1"/>
    <col min="12813" max="13056" width="8.85546875" style="84"/>
    <col min="13057" max="13057" width="15.7109375" style="84" customWidth="1"/>
    <col min="13058" max="13058" width="19.7109375" style="84" customWidth="1"/>
    <col min="13059" max="13059" width="14" style="84" customWidth="1"/>
    <col min="13060" max="13060" width="13.28515625" style="84" customWidth="1"/>
    <col min="13061" max="13061" width="18.85546875" style="84" customWidth="1"/>
    <col min="13062" max="13062" width="14.5703125" style="84" customWidth="1"/>
    <col min="13063" max="13063" width="10.28515625" style="84" customWidth="1"/>
    <col min="13064" max="13064" width="16.140625" style="84" customWidth="1"/>
    <col min="13065" max="13067" width="8.85546875" style="84"/>
    <col min="13068" max="13068" width="23" style="84" customWidth="1"/>
    <col min="13069" max="13312" width="8.85546875" style="84"/>
    <col min="13313" max="13313" width="15.7109375" style="84" customWidth="1"/>
    <col min="13314" max="13314" width="19.7109375" style="84" customWidth="1"/>
    <col min="13315" max="13315" width="14" style="84" customWidth="1"/>
    <col min="13316" max="13316" width="13.28515625" style="84" customWidth="1"/>
    <col min="13317" max="13317" width="18.85546875" style="84" customWidth="1"/>
    <col min="13318" max="13318" width="14.5703125" style="84" customWidth="1"/>
    <col min="13319" max="13319" width="10.28515625" style="84" customWidth="1"/>
    <col min="13320" max="13320" width="16.140625" style="84" customWidth="1"/>
    <col min="13321" max="13323" width="8.85546875" style="84"/>
    <col min="13324" max="13324" width="23" style="84" customWidth="1"/>
    <col min="13325" max="13568" width="8.85546875" style="84"/>
    <col min="13569" max="13569" width="15.7109375" style="84" customWidth="1"/>
    <col min="13570" max="13570" width="19.7109375" style="84" customWidth="1"/>
    <col min="13571" max="13571" width="14" style="84" customWidth="1"/>
    <col min="13572" max="13572" width="13.28515625" style="84" customWidth="1"/>
    <col min="13573" max="13573" width="18.85546875" style="84" customWidth="1"/>
    <col min="13574" max="13574" width="14.5703125" style="84" customWidth="1"/>
    <col min="13575" max="13575" width="10.28515625" style="84" customWidth="1"/>
    <col min="13576" max="13576" width="16.140625" style="84" customWidth="1"/>
    <col min="13577" max="13579" width="8.85546875" style="84"/>
    <col min="13580" max="13580" width="23" style="84" customWidth="1"/>
    <col min="13581" max="13824" width="8.85546875" style="84"/>
    <col min="13825" max="13825" width="15.7109375" style="84" customWidth="1"/>
    <col min="13826" max="13826" width="19.7109375" style="84" customWidth="1"/>
    <col min="13827" max="13827" width="14" style="84" customWidth="1"/>
    <col min="13828" max="13828" width="13.28515625" style="84" customWidth="1"/>
    <col min="13829" max="13829" width="18.85546875" style="84" customWidth="1"/>
    <col min="13830" max="13830" width="14.5703125" style="84" customWidth="1"/>
    <col min="13831" max="13831" width="10.28515625" style="84" customWidth="1"/>
    <col min="13832" max="13832" width="16.140625" style="84" customWidth="1"/>
    <col min="13833" max="13835" width="8.85546875" style="84"/>
    <col min="13836" max="13836" width="23" style="84" customWidth="1"/>
    <col min="13837" max="14080" width="8.85546875" style="84"/>
    <col min="14081" max="14081" width="15.7109375" style="84" customWidth="1"/>
    <col min="14082" max="14082" width="19.7109375" style="84" customWidth="1"/>
    <col min="14083" max="14083" width="14" style="84" customWidth="1"/>
    <col min="14084" max="14084" width="13.28515625" style="84" customWidth="1"/>
    <col min="14085" max="14085" width="18.85546875" style="84" customWidth="1"/>
    <col min="14086" max="14086" width="14.5703125" style="84" customWidth="1"/>
    <col min="14087" max="14087" width="10.28515625" style="84" customWidth="1"/>
    <col min="14088" max="14088" width="16.140625" style="84" customWidth="1"/>
    <col min="14089" max="14091" width="8.85546875" style="84"/>
    <col min="14092" max="14092" width="23" style="84" customWidth="1"/>
    <col min="14093" max="14336" width="8.85546875" style="84"/>
    <col min="14337" max="14337" width="15.7109375" style="84" customWidth="1"/>
    <col min="14338" max="14338" width="19.7109375" style="84" customWidth="1"/>
    <col min="14339" max="14339" width="14" style="84" customWidth="1"/>
    <col min="14340" max="14340" width="13.28515625" style="84" customWidth="1"/>
    <col min="14341" max="14341" width="18.85546875" style="84" customWidth="1"/>
    <col min="14342" max="14342" width="14.5703125" style="84" customWidth="1"/>
    <col min="14343" max="14343" width="10.28515625" style="84" customWidth="1"/>
    <col min="14344" max="14344" width="16.140625" style="84" customWidth="1"/>
    <col min="14345" max="14347" width="8.85546875" style="84"/>
    <col min="14348" max="14348" width="23" style="84" customWidth="1"/>
    <col min="14349" max="14592" width="8.85546875" style="84"/>
    <col min="14593" max="14593" width="15.7109375" style="84" customWidth="1"/>
    <col min="14594" max="14594" width="19.7109375" style="84" customWidth="1"/>
    <col min="14595" max="14595" width="14" style="84" customWidth="1"/>
    <col min="14596" max="14596" width="13.28515625" style="84" customWidth="1"/>
    <col min="14597" max="14597" width="18.85546875" style="84" customWidth="1"/>
    <col min="14598" max="14598" width="14.5703125" style="84" customWidth="1"/>
    <col min="14599" max="14599" width="10.28515625" style="84" customWidth="1"/>
    <col min="14600" max="14600" width="16.140625" style="84" customWidth="1"/>
    <col min="14601" max="14603" width="8.85546875" style="84"/>
    <col min="14604" max="14604" width="23" style="84" customWidth="1"/>
    <col min="14605" max="14848" width="8.85546875" style="84"/>
    <col min="14849" max="14849" width="15.7109375" style="84" customWidth="1"/>
    <col min="14850" max="14850" width="19.7109375" style="84" customWidth="1"/>
    <col min="14851" max="14851" width="14" style="84" customWidth="1"/>
    <col min="14852" max="14852" width="13.28515625" style="84" customWidth="1"/>
    <col min="14853" max="14853" width="18.85546875" style="84" customWidth="1"/>
    <col min="14854" max="14854" width="14.5703125" style="84" customWidth="1"/>
    <col min="14855" max="14855" width="10.28515625" style="84" customWidth="1"/>
    <col min="14856" max="14856" width="16.140625" style="84" customWidth="1"/>
    <col min="14857" max="14859" width="8.85546875" style="84"/>
    <col min="14860" max="14860" width="23" style="84" customWidth="1"/>
    <col min="14861" max="15104" width="8.85546875" style="84"/>
    <col min="15105" max="15105" width="15.7109375" style="84" customWidth="1"/>
    <col min="15106" max="15106" width="19.7109375" style="84" customWidth="1"/>
    <col min="15107" max="15107" width="14" style="84" customWidth="1"/>
    <col min="15108" max="15108" width="13.28515625" style="84" customWidth="1"/>
    <col min="15109" max="15109" width="18.85546875" style="84" customWidth="1"/>
    <col min="15110" max="15110" width="14.5703125" style="84" customWidth="1"/>
    <col min="15111" max="15111" width="10.28515625" style="84" customWidth="1"/>
    <col min="15112" max="15112" width="16.140625" style="84" customWidth="1"/>
    <col min="15113" max="15115" width="8.85546875" style="84"/>
    <col min="15116" max="15116" width="23" style="84" customWidth="1"/>
    <col min="15117" max="15360" width="8.85546875" style="84"/>
    <col min="15361" max="15361" width="15.7109375" style="84" customWidth="1"/>
    <col min="15362" max="15362" width="19.7109375" style="84" customWidth="1"/>
    <col min="15363" max="15363" width="14" style="84" customWidth="1"/>
    <col min="15364" max="15364" width="13.28515625" style="84" customWidth="1"/>
    <col min="15365" max="15365" width="18.85546875" style="84" customWidth="1"/>
    <col min="15366" max="15366" width="14.5703125" style="84" customWidth="1"/>
    <col min="15367" max="15367" width="10.28515625" style="84" customWidth="1"/>
    <col min="15368" max="15368" width="16.140625" style="84" customWidth="1"/>
    <col min="15369" max="15371" width="8.85546875" style="84"/>
    <col min="15372" max="15372" width="23" style="84" customWidth="1"/>
    <col min="15373" max="15616" width="8.85546875" style="84"/>
    <col min="15617" max="15617" width="15.7109375" style="84" customWidth="1"/>
    <col min="15618" max="15618" width="19.7109375" style="84" customWidth="1"/>
    <col min="15619" max="15619" width="14" style="84" customWidth="1"/>
    <col min="15620" max="15620" width="13.28515625" style="84" customWidth="1"/>
    <col min="15621" max="15621" width="18.85546875" style="84" customWidth="1"/>
    <col min="15622" max="15622" width="14.5703125" style="84" customWidth="1"/>
    <col min="15623" max="15623" width="10.28515625" style="84" customWidth="1"/>
    <col min="15624" max="15624" width="16.140625" style="84" customWidth="1"/>
    <col min="15625" max="15627" width="8.85546875" style="84"/>
    <col min="15628" max="15628" width="23" style="84" customWidth="1"/>
    <col min="15629" max="15872" width="8.85546875" style="84"/>
    <col min="15873" max="15873" width="15.7109375" style="84" customWidth="1"/>
    <col min="15874" max="15874" width="19.7109375" style="84" customWidth="1"/>
    <col min="15875" max="15875" width="14" style="84" customWidth="1"/>
    <col min="15876" max="15876" width="13.28515625" style="84" customWidth="1"/>
    <col min="15877" max="15877" width="18.85546875" style="84" customWidth="1"/>
    <col min="15878" max="15878" width="14.5703125" style="84" customWidth="1"/>
    <col min="15879" max="15879" width="10.28515625" style="84" customWidth="1"/>
    <col min="15880" max="15880" width="16.140625" style="84" customWidth="1"/>
    <col min="15881" max="15883" width="8.85546875" style="84"/>
    <col min="15884" max="15884" width="23" style="84" customWidth="1"/>
    <col min="15885" max="16128" width="8.85546875" style="84"/>
    <col min="16129" max="16129" width="15.7109375" style="84" customWidth="1"/>
    <col min="16130" max="16130" width="19.7109375" style="84" customWidth="1"/>
    <col min="16131" max="16131" width="14" style="84" customWidth="1"/>
    <col min="16132" max="16132" width="13.28515625" style="84" customWidth="1"/>
    <col min="16133" max="16133" width="18.85546875" style="84" customWidth="1"/>
    <col min="16134" max="16134" width="14.5703125" style="84" customWidth="1"/>
    <col min="16135" max="16135" width="10.28515625" style="84" customWidth="1"/>
    <col min="16136" max="16136" width="16.140625" style="84" customWidth="1"/>
    <col min="16137" max="16139" width="8.85546875" style="84"/>
    <col min="16140" max="16140" width="23" style="84" customWidth="1"/>
    <col min="16141" max="16384" width="8.85546875" style="84"/>
  </cols>
  <sheetData>
    <row r="1" spans="1:9" ht="13.15" hidden="1" customHeight="1"/>
    <row r="2" spans="1:9" ht="13.15" hidden="1" customHeight="1"/>
    <row r="3" spans="1:9" ht="13.15" hidden="1" customHeight="1"/>
    <row r="4" spans="1:9" ht="66" customHeight="1">
      <c r="B4" s="167"/>
      <c r="C4" s="167"/>
      <c r="D4" s="168"/>
      <c r="E4" s="459" t="s">
        <v>479</v>
      </c>
      <c r="F4" s="459"/>
      <c r="G4" s="459"/>
      <c r="H4" s="459"/>
      <c r="I4" s="168"/>
    </row>
    <row r="5" spans="1:9" ht="9" customHeight="1"/>
    <row r="6" spans="1:9" ht="29.45" customHeight="1">
      <c r="A6" s="444" t="s">
        <v>143</v>
      </c>
      <c r="B6" s="444"/>
      <c r="C6" s="444"/>
      <c r="D6" s="444"/>
      <c r="E6" s="444"/>
      <c r="F6" s="444"/>
      <c r="G6" s="444"/>
      <c r="H6" s="444"/>
    </row>
    <row r="7" spans="1:9" ht="21" customHeight="1">
      <c r="A7" s="442" t="s">
        <v>55</v>
      </c>
      <c r="B7" s="442"/>
      <c r="C7" s="442"/>
      <c r="D7" s="442"/>
      <c r="E7" s="442"/>
      <c r="F7" s="442"/>
      <c r="G7" s="442"/>
      <c r="H7" s="442"/>
    </row>
    <row r="8" spans="1:9" ht="19.149999999999999" customHeight="1">
      <c r="A8" s="443" t="s">
        <v>56</v>
      </c>
      <c r="B8" s="443"/>
      <c r="C8" s="443"/>
      <c r="D8" s="443"/>
      <c r="E8" s="443"/>
      <c r="F8" s="443"/>
      <c r="G8" s="443"/>
      <c r="H8" s="443"/>
    </row>
    <row r="9" spans="1:9" ht="20.45" customHeight="1">
      <c r="A9" s="424" t="s">
        <v>131</v>
      </c>
      <c r="B9" s="424"/>
      <c r="C9" s="424"/>
      <c r="D9" s="424"/>
      <c r="E9" s="424"/>
      <c r="F9" s="424"/>
      <c r="G9" s="424"/>
      <c r="H9" s="424"/>
    </row>
    <row r="10" spans="1:9" ht="13.15" customHeight="1">
      <c r="A10" s="169"/>
      <c r="H10" s="91" t="s">
        <v>62</v>
      </c>
    </row>
    <row r="11" spans="1:9" ht="42.6" customHeight="1">
      <c r="A11" s="171" t="s">
        <v>132</v>
      </c>
      <c r="B11" s="460" t="s">
        <v>133</v>
      </c>
      <c r="C11" s="421"/>
      <c r="D11" s="421"/>
      <c r="E11" s="421"/>
      <c r="F11" s="421"/>
      <c r="G11" s="421"/>
      <c r="H11" s="172" t="s">
        <v>57</v>
      </c>
    </row>
    <row r="12" spans="1:9" ht="14.45" customHeight="1">
      <c r="A12" s="49">
        <v>1</v>
      </c>
      <c r="B12" s="461">
        <v>2</v>
      </c>
      <c r="C12" s="445"/>
      <c r="D12" s="445"/>
      <c r="E12" s="445"/>
      <c r="F12" s="445"/>
      <c r="G12" s="445"/>
      <c r="H12" s="49">
        <v>3</v>
      </c>
    </row>
    <row r="13" spans="1:9" ht="18.600000000000001" customHeight="1">
      <c r="A13" s="431" t="s">
        <v>134</v>
      </c>
      <c r="B13" s="432"/>
      <c r="C13" s="432"/>
      <c r="D13" s="432"/>
      <c r="E13" s="432"/>
      <c r="F13" s="432"/>
      <c r="G13" s="432"/>
      <c r="H13" s="441"/>
    </row>
    <row r="14" spans="1:9" s="165" customFormat="1" ht="15.6" customHeight="1">
      <c r="A14" s="273"/>
      <c r="B14" s="434"/>
      <c r="C14" s="435"/>
      <c r="D14" s="435"/>
      <c r="E14" s="435"/>
      <c r="F14" s="435"/>
      <c r="G14" s="436"/>
      <c r="H14" s="174">
        <v>0</v>
      </c>
    </row>
    <row r="15" spans="1:9" s="165" customFormat="1" ht="15.6" customHeight="1">
      <c r="A15" s="307"/>
      <c r="B15" s="428"/>
      <c r="C15" s="429"/>
      <c r="D15" s="429"/>
      <c r="E15" s="429"/>
      <c r="F15" s="429"/>
      <c r="G15" s="430"/>
      <c r="H15" s="231">
        <f>H14</f>
        <v>0</v>
      </c>
    </row>
    <row r="16" spans="1:9" ht="19.149999999999999" customHeight="1">
      <c r="A16" s="431" t="s">
        <v>135</v>
      </c>
      <c r="B16" s="432"/>
      <c r="C16" s="432"/>
      <c r="D16" s="432"/>
      <c r="E16" s="432"/>
      <c r="F16" s="432"/>
      <c r="G16" s="432"/>
      <c r="H16" s="432"/>
    </row>
    <row r="17" spans="1:8" s="165" customFormat="1" ht="37.9" customHeight="1">
      <c r="A17" s="273" t="s">
        <v>255</v>
      </c>
      <c r="B17" s="434" t="s">
        <v>252</v>
      </c>
      <c r="C17" s="435"/>
      <c r="D17" s="435"/>
      <c r="E17" s="435"/>
      <c r="F17" s="435"/>
      <c r="G17" s="436"/>
      <c r="H17" s="174">
        <v>33250000</v>
      </c>
    </row>
    <row r="18" spans="1:8" s="165" customFormat="1" ht="21" customHeight="1">
      <c r="A18" s="274" t="s">
        <v>224</v>
      </c>
      <c r="B18" s="437" t="s">
        <v>170</v>
      </c>
      <c r="C18" s="438"/>
      <c r="D18" s="438"/>
      <c r="E18" s="438"/>
      <c r="F18" s="438"/>
      <c r="G18" s="439"/>
      <c r="H18" s="231">
        <f>H17</f>
        <v>33250000</v>
      </c>
    </row>
    <row r="19" spans="1:8" ht="22.15" customHeight="1">
      <c r="A19" s="176" t="s">
        <v>58</v>
      </c>
      <c r="B19" s="440" t="s">
        <v>136</v>
      </c>
      <c r="C19" s="440"/>
      <c r="D19" s="440"/>
      <c r="E19" s="440"/>
      <c r="F19" s="440"/>
      <c r="G19" s="440"/>
      <c r="H19" s="175">
        <f>H20+H21</f>
        <v>33250000</v>
      </c>
    </row>
    <row r="20" spans="1:8" s="178" customFormat="1" ht="19.149999999999999" customHeight="1">
      <c r="A20" s="176" t="s">
        <v>58</v>
      </c>
      <c r="B20" s="433" t="s">
        <v>137</v>
      </c>
      <c r="C20" s="433"/>
      <c r="D20" s="433"/>
      <c r="E20" s="433"/>
      <c r="F20" s="433"/>
      <c r="G20" s="433"/>
      <c r="H20" s="177">
        <f>H14</f>
        <v>0</v>
      </c>
    </row>
    <row r="21" spans="1:8" s="178" customFormat="1" ht="19.149999999999999" customHeight="1">
      <c r="A21" s="176" t="s">
        <v>58</v>
      </c>
      <c r="B21" s="433" t="s">
        <v>138</v>
      </c>
      <c r="C21" s="433"/>
      <c r="D21" s="433"/>
      <c r="E21" s="433"/>
      <c r="F21" s="433"/>
      <c r="G21" s="433"/>
      <c r="H21" s="177">
        <f>H18</f>
        <v>33250000</v>
      </c>
    </row>
    <row r="22" spans="1:8" ht="6" customHeight="1">
      <c r="A22" s="179"/>
      <c r="B22" s="180"/>
      <c r="C22" s="180"/>
      <c r="D22" s="180"/>
      <c r="E22" s="180"/>
      <c r="F22" s="180"/>
      <c r="G22" s="180"/>
      <c r="H22" s="169"/>
    </row>
    <row r="23" spans="1:8" s="169" customFormat="1" ht="22.15" customHeight="1">
      <c r="A23" s="424" t="s">
        <v>139</v>
      </c>
      <c r="B23" s="424"/>
      <c r="C23" s="424"/>
      <c r="D23" s="424"/>
      <c r="E23" s="424"/>
      <c r="F23" s="424"/>
      <c r="G23" s="424"/>
      <c r="H23" s="424"/>
    </row>
    <row r="24" spans="1:8" ht="14.45" customHeight="1">
      <c r="A24" s="169"/>
      <c r="H24" s="91" t="s">
        <v>62</v>
      </c>
    </row>
    <row r="25" spans="1:8" s="181" customFormat="1" ht="27" customHeight="1">
      <c r="A25" s="420" t="s">
        <v>140</v>
      </c>
      <c r="B25" s="420" t="s">
        <v>1</v>
      </c>
      <c r="C25" s="421" t="s">
        <v>133</v>
      </c>
      <c r="D25" s="421"/>
      <c r="E25" s="421"/>
      <c r="F25" s="421"/>
      <c r="G25" s="421"/>
      <c r="H25" s="425" t="s">
        <v>57</v>
      </c>
    </row>
    <row r="26" spans="1:8" ht="13.15" customHeight="1">
      <c r="A26" s="420"/>
      <c r="B26" s="420"/>
      <c r="C26" s="422"/>
      <c r="D26" s="422"/>
      <c r="E26" s="422"/>
      <c r="F26" s="422"/>
      <c r="G26" s="422"/>
      <c r="H26" s="426"/>
    </row>
    <row r="27" spans="1:8" ht="13.15" customHeight="1">
      <c r="A27" s="420"/>
      <c r="B27" s="420"/>
      <c r="C27" s="422"/>
      <c r="D27" s="422"/>
      <c r="E27" s="422"/>
      <c r="F27" s="422"/>
      <c r="G27" s="422"/>
      <c r="H27" s="426"/>
    </row>
    <row r="28" spans="1:8" ht="10.9" customHeight="1">
      <c r="A28" s="420"/>
      <c r="B28" s="420"/>
      <c r="C28" s="422"/>
      <c r="D28" s="422"/>
      <c r="E28" s="422"/>
      <c r="F28" s="422"/>
      <c r="G28" s="422"/>
      <c r="H28" s="426"/>
    </row>
    <row r="29" spans="1:8" ht="7.15" hidden="1" customHeight="1">
      <c r="A29" s="420"/>
      <c r="B29" s="420"/>
      <c r="C29" s="423"/>
      <c r="D29" s="423"/>
      <c r="E29" s="423"/>
      <c r="F29" s="423"/>
      <c r="G29" s="423"/>
      <c r="H29" s="427"/>
    </row>
    <row r="30" spans="1:8" ht="15.75">
      <c r="A30" s="49">
        <v>1</v>
      </c>
      <c r="B30" s="49">
        <v>2</v>
      </c>
      <c r="C30" s="445">
        <v>3</v>
      </c>
      <c r="D30" s="445"/>
      <c r="E30" s="445"/>
      <c r="F30" s="445"/>
      <c r="G30" s="445"/>
      <c r="H30" s="49">
        <v>4</v>
      </c>
    </row>
    <row r="31" spans="1:8" ht="19.149999999999999" customHeight="1">
      <c r="A31" s="431" t="s">
        <v>141</v>
      </c>
      <c r="B31" s="432"/>
      <c r="C31" s="432"/>
      <c r="D31" s="432"/>
      <c r="E31" s="432"/>
      <c r="F31" s="432"/>
      <c r="G31" s="432"/>
      <c r="H31" s="432"/>
    </row>
    <row r="32" spans="1:8" s="165" customFormat="1" ht="69.599999999999994" customHeight="1">
      <c r="A32" s="182" t="s">
        <v>304</v>
      </c>
      <c r="B32" s="183">
        <v>9770</v>
      </c>
      <c r="C32" s="434" t="s">
        <v>478</v>
      </c>
      <c r="D32" s="435"/>
      <c r="E32" s="435"/>
      <c r="F32" s="435"/>
      <c r="G32" s="436"/>
      <c r="H32" s="174">
        <v>300000</v>
      </c>
    </row>
    <row r="33" spans="1:8" s="165" customFormat="1" ht="21" customHeight="1">
      <c r="A33" s="274" t="s">
        <v>313</v>
      </c>
      <c r="B33" s="462" t="s">
        <v>314</v>
      </c>
      <c r="C33" s="429"/>
      <c r="D33" s="429"/>
      <c r="E33" s="429"/>
      <c r="F33" s="429"/>
      <c r="G33" s="430"/>
      <c r="H33" s="231">
        <f>H32</f>
        <v>300000</v>
      </c>
    </row>
    <row r="34" spans="1:8" s="165" customFormat="1" ht="63" customHeight="1">
      <c r="A34" s="182" t="s">
        <v>90</v>
      </c>
      <c r="B34" s="183">
        <v>9770</v>
      </c>
      <c r="C34" s="434" t="s">
        <v>289</v>
      </c>
      <c r="D34" s="435"/>
      <c r="E34" s="435"/>
      <c r="F34" s="435"/>
      <c r="G34" s="436"/>
      <c r="H34" s="174">
        <v>1000000</v>
      </c>
    </row>
    <row r="35" spans="1:8" s="165" customFormat="1" ht="21" customHeight="1">
      <c r="A35" s="274" t="s">
        <v>257</v>
      </c>
      <c r="B35" s="428" t="s">
        <v>256</v>
      </c>
      <c r="C35" s="429"/>
      <c r="D35" s="429"/>
      <c r="E35" s="429"/>
      <c r="F35" s="429"/>
      <c r="G35" s="430"/>
      <c r="H35" s="231">
        <f>H34</f>
        <v>1000000</v>
      </c>
    </row>
    <row r="36" spans="1:8" s="184" customFormat="1" ht="39.6" customHeight="1">
      <c r="A36" s="182" t="s">
        <v>85</v>
      </c>
      <c r="B36" s="183">
        <v>9800</v>
      </c>
      <c r="C36" s="446" t="s">
        <v>87</v>
      </c>
      <c r="D36" s="447"/>
      <c r="E36" s="447"/>
      <c r="F36" s="447"/>
      <c r="G36" s="448"/>
      <c r="H36" s="232">
        <v>400000</v>
      </c>
    </row>
    <row r="37" spans="1:8" s="185" customFormat="1" ht="23.45" customHeight="1">
      <c r="A37" s="274" t="s">
        <v>224</v>
      </c>
      <c r="B37" s="449" t="s">
        <v>170</v>
      </c>
      <c r="C37" s="450"/>
      <c r="D37" s="450"/>
      <c r="E37" s="450"/>
      <c r="F37" s="450"/>
      <c r="G37" s="451"/>
      <c r="H37" s="108">
        <f>H36</f>
        <v>400000</v>
      </c>
    </row>
    <row r="38" spans="1:8" ht="20.45" customHeight="1">
      <c r="A38" s="452" t="s">
        <v>142</v>
      </c>
      <c r="B38" s="453"/>
      <c r="C38" s="453"/>
      <c r="D38" s="453"/>
      <c r="E38" s="453"/>
      <c r="F38" s="453"/>
      <c r="G38" s="453"/>
      <c r="H38" s="453"/>
    </row>
    <row r="39" spans="1:8" s="165" customFormat="1" ht="72.599999999999994" customHeight="1">
      <c r="A39" s="182" t="s">
        <v>90</v>
      </c>
      <c r="B39" s="183">
        <v>9770</v>
      </c>
      <c r="C39" s="434" t="s">
        <v>489</v>
      </c>
      <c r="D39" s="435"/>
      <c r="E39" s="435"/>
      <c r="F39" s="435"/>
      <c r="G39" s="436"/>
      <c r="H39" s="174">
        <v>1500000</v>
      </c>
    </row>
    <row r="40" spans="1:8" s="165" customFormat="1" ht="21" customHeight="1">
      <c r="A40" s="274" t="s">
        <v>257</v>
      </c>
      <c r="B40" s="428" t="s">
        <v>256</v>
      </c>
      <c r="C40" s="429"/>
      <c r="D40" s="429"/>
      <c r="E40" s="429"/>
      <c r="F40" s="429"/>
      <c r="G40" s="430"/>
      <c r="H40" s="231">
        <f>H39</f>
        <v>1500000</v>
      </c>
    </row>
    <row r="41" spans="1:8" s="165" customFormat="1" ht="21.6" customHeight="1">
      <c r="A41" s="182" t="s">
        <v>90</v>
      </c>
      <c r="B41" s="183">
        <v>9770</v>
      </c>
      <c r="C41" s="434" t="s">
        <v>315</v>
      </c>
      <c r="D41" s="435"/>
      <c r="E41" s="435"/>
      <c r="F41" s="435"/>
      <c r="G41" s="436"/>
      <c r="H41" s="174">
        <v>1000000</v>
      </c>
    </row>
    <row r="42" spans="1:8" s="165" customFormat="1" ht="21" customHeight="1">
      <c r="A42" s="274" t="s">
        <v>323</v>
      </c>
      <c r="B42" s="462" t="s">
        <v>316</v>
      </c>
      <c r="C42" s="429"/>
      <c r="D42" s="429"/>
      <c r="E42" s="429"/>
      <c r="F42" s="429"/>
      <c r="G42" s="430"/>
      <c r="H42" s="231">
        <f>H41</f>
        <v>1000000</v>
      </c>
    </row>
    <row r="43" spans="1:8" s="184" customFormat="1" ht="39.6" customHeight="1">
      <c r="A43" s="182" t="s">
        <v>85</v>
      </c>
      <c r="B43" s="183">
        <v>9800</v>
      </c>
      <c r="C43" s="446" t="s">
        <v>87</v>
      </c>
      <c r="D43" s="447"/>
      <c r="E43" s="447"/>
      <c r="F43" s="447"/>
      <c r="G43" s="448"/>
      <c r="H43" s="232">
        <v>3196876</v>
      </c>
    </row>
    <row r="44" spans="1:8" s="185" customFormat="1" ht="21" customHeight="1">
      <c r="A44" s="274" t="s">
        <v>224</v>
      </c>
      <c r="B44" s="449" t="s">
        <v>170</v>
      </c>
      <c r="C44" s="450"/>
      <c r="D44" s="450"/>
      <c r="E44" s="450"/>
      <c r="F44" s="450"/>
      <c r="G44" s="451"/>
      <c r="H44" s="108">
        <f>H43</f>
        <v>3196876</v>
      </c>
    </row>
    <row r="45" spans="1:8" s="184" customFormat="1" ht="19.899999999999999" customHeight="1">
      <c r="A45" s="176" t="s">
        <v>58</v>
      </c>
      <c r="B45" s="176" t="s">
        <v>58</v>
      </c>
      <c r="C45" s="454" t="s">
        <v>136</v>
      </c>
      <c r="D45" s="455"/>
      <c r="E45" s="455"/>
      <c r="F45" s="455"/>
      <c r="G45" s="455"/>
      <c r="H45" s="175">
        <f>H46+H47</f>
        <v>7396876</v>
      </c>
    </row>
    <row r="46" spans="1:8" s="185" customFormat="1" ht="20.45" customHeight="1">
      <c r="A46" s="176" t="s">
        <v>58</v>
      </c>
      <c r="B46" s="176" t="s">
        <v>58</v>
      </c>
      <c r="C46" s="456" t="s">
        <v>137</v>
      </c>
      <c r="D46" s="457"/>
      <c r="E46" s="457"/>
      <c r="F46" s="457"/>
      <c r="G46" s="457"/>
      <c r="H46" s="177">
        <f>H33+H35+H37</f>
        <v>1700000</v>
      </c>
    </row>
    <row r="47" spans="1:8" ht="19.899999999999999" customHeight="1">
      <c r="A47" s="176" t="s">
        <v>58</v>
      </c>
      <c r="B47" s="176" t="s">
        <v>58</v>
      </c>
      <c r="C47" s="456" t="s">
        <v>138</v>
      </c>
      <c r="D47" s="457"/>
      <c r="E47" s="457"/>
      <c r="F47" s="457"/>
      <c r="G47" s="457"/>
      <c r="H47" s="177">
        <f>H40+H42+H44</f>
        <v>5696876</v>
      </c>
    </row>
    <row r="48" spans="1:8" ht="13.15" customHeight="1">
      <c r="A48" s="179"/>
      <c r="B48" s="179"/>
      <c r="C48" s="180"/>
      <c r="D48" s="180"/>
      <c r="E48" s="180"/>
      <c r="F48" s="180"/>
      <c r="G48" s="180"/>
      <c r="H48" s="169"/>
    </row>
    <row r="49" spans="1:14" ht="29.45" customHeight="1">
      <c r="A49" s="458" t="s">
        <v>64</v>
      </c>
      <c r="B49" s="458"/>
      <c r="C49" s="458"/>
      <c r="D49" s="458"/>
      <c r="E49" s="458"/>
      <c r="F49" s="458"/>
      <c r="G49" s="186"/>
      <c r="H49" s="186"/>
    </row>
    <row r="50" spans="1:14" ht="10.9" customHeight="1">
      <c r="D50" s="187"/>
      <c r="E50" s="187"/>
      <c r="F50" s="187"/>
      <c r="G50" s="444"/>
      <c r="H50" s="444"/>
    </row>
    <row r="51" spans="1:14" s="166" customFormat="1" ht="36" customHeight="1">
      <c r="A51" s="84"/>
      <c r="B51" s="84"/>
      <c r="C51" s="84"/>
      <c r="D51" s="84"/>
      <c r="E51" s="84"/>
      <c r="F51" s="84"/>
      <c r="G51" s="84"/>
      <c r="H51" s="84"/>
      <c r="I51" s="186"/>
      <c r="J51" s="186"/>
      <c r="K51" s="186"/>
      <c r="L51" s="188"/>
      <c r="N51" s="170"/>
    </row>
  </sheetData>
  <mergeCells count="41">
    <mergeCell ref="B42:G42"/>
    <mergeCell ref="C39:G39"/>
    <mergeCell ref="B40:G40"/>
    <mergeCell ref="C32:G32"/>
    <mergeCell ref="B33:G33"/>
    <mergeCell ref="C41:G41"/>
    <mergeCell ref="B35:G35"/>
    <mergeCell ref="C34:G34"/>
    <mergeCell ref="E4:H4"/>
    <mergeCell ref="A6:H6"/>
    <mergeCell ref="A9:H9"/>
    <mergeCell ref="B11:G11"/>
    <mergeCell ref="B12:G12"/>
    <mergeCell ref="A13:H13"/>
    <mergeCell ref="A7:H7"/>
    <mergeCell ref="A8:H8"/>
    <mergeCell ref="G50:H50"/>
    <mergeCell ref="C30:G30"/>
    <mergeCell ref="A31:H31"/>
    <mergeCell ref="C36:G36"/>
    <mergeCell ref="B37:G37"/>
    <mergeCell ref="A38:H38"/>
    <mergeCell ref="C43:G43"/>
    <mergeCell ref="B44:G44"/>
    <mergeCell ref="C45:G45"/>
    <mergeCell ref="C46:G46"/>
    <mergeCell ref="C47:G47"/>
    <mergeCell ref="A49:F49"/>
    <mergeCell ref="B14:G14"/>
    <mergeCell ref="B15:G15"/>
    <mergeCell ref="A16:H16"/>
    <mergeCell ref="B20:G20"/>
    <mergeCell ref="B21:G21"/>
    <mergeCell ref="B17:G17"/>
    <mergeCell ref="B18:G18"/>
    <mergeCell ref="B19:G19"/>
    <mergeCell ref="B25:B29"/>
    <mergeCell ref="C25:G29"/>
    <mergeCell ref="A23:H23"/>
    <mergeCell ref="A25:A29"/>
    <mergeCell ref="H25:H29"/>
  </mergeCells>
  <pageMargins left="0.78740157480314965" right="0.19685039370078741" top="0.36" bottom="0.23622047244094491" header="0.31496062992125984" footer="0.19685039370078741"/>
  <pageSetup paperSize="9" scale="75"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view="pageBreakPreview" zoomScale="70" zoomScaleNormal="100" zoomScaleSheetLayoutView="70" workbookViewId="0">
      <selection activeCell="G11" sqref="G11"/>
    </sheetView>
  </sheetViews>
  <sheetFormatPr defaultRowHeight="12.75"/>
  <cols>
    <col min="1" max="1" width="14.7109375" style="197" customWidth="1"/>
    <col min="2" max="2" width="9.5703125" style="197" customWidth="1"/>
    <col min="3" max="3" width="9.85546875" style="197" customWidth="1"/>
    <col min="4" max="4" width="52.7109375" style="197" customWidth="1"/>
    <col min="5" max="5" width="57.7109375" style="230" customWidth="1"/>
    <col min="6" max="6" width="14" style="197" customWidth="1"/>
    <col min="7" max="7" width="18.7109375" style="197" customWidth="1"/>
    <col min="8" max="8" width="18.140625" style="197" customWidth="1"/>
    <col min="9" max="9" width="18.5703125" style="197" customWidth="1"/>
    <col min="10" max="10" width="13.42578125" style="81" customWidth="1"/>
    <col min="11" max="11" width="15.7109375" style="197" customWidth="1"/>
    <col min="12" max="12" width="24" style="197" customWidth="1"/>
    <col min="13" max="13" width="20" style="197" customWidth="1"/>
    <col min="14" max="14" width="22.28515625" style="197" customWidth="1"/>
    <col min="15" max="15" width="20.5703125" style="197" customWidth="1"/>
    <col min="16" max="16" width="25.140625" style="197" customWidth="1"/>
    <col min="17" max="17" width="20.28515625" style="197" customWidth="1"/>
    <col min="18" max="18" width="22" style="197" customWidth="1"/>
    <col min="19" max="19" width="26.28515625" style="197" customWidth="1"/>
    <col min="20" max="256" width="8.85546875" style="197"/>
    <col min="257" max="257" width="13.28515625" style="197" customWidth="1"/>
    <col min="258" max="258" width="9.5703125" style="197" customWidth="1"/>
    <col min="259" max="259" width="9.85546875" style="197" customWidth="1"/>
    <col min="260" max="260" width="45.85546875" style="197" customWidth="1"/>
    <col min="261" max="261" width="54.7109375" style="197" customWidth="1"/>
    <col min="262" max="262" width="13.28515625" style="197" customWidth="1"/>
    <col min="263" max="263" width="15.7109375" style="197" customWidth="1"/>
    <col min="264" max="264" width="16.28515625" style="197" customWidth="1"/>
    <col min="265" max="265" width="15.7109375" style="197" customWidth="1"/>
    <col min="266" max="266" width="13" style="197" customWidth="1"/>
    <col min="267" max="267" width="15.7109375" style="197" customWidth="1"/>
    <col min="268" max="268" width="24" style="197" customWidth="1"/>
    <col min="269" max="269" width="20" style="197" customWidth="1"/>
    <col min="270" max="270" width="22.28515625" style="197" customWidth="1"/>
    <col min="271" max="271" width="20.5703125" style="197" customWidth="1"/>
    <col min="272" max="272" width="25.140625" style="197" customWidth="1"/>
    <col min="273" max="273" width="20.28515625" style="197" customWidth="1"/>
    <col min="274" max="274" width="22" style="197" customWidth="1"/>
    <col min="275" max="275" width="26.28515625" style="197" customWidth="1"/>
    <col min="276" max="512" width="8.85546875" style="197"/>
    <col min="513" max="513" width="13.28515625" style="197" customWidth="1"/>
    <col min="514" max="514" width="9.5703125" style="197" customWidth="1"/>
    <col min="515" max="515" width="9.85546875" style="197" customWidth="1"/>
    <col min="516" max="516" width="45.85546875" style="197" customWidth="1"/>
    <col min="517" max="517" width="54.7109375" style="197" customWidth="1"/>
    <col min="518" max="518" width="13.28515625" style="197" customWidth="1"/>
    <col min="519" max="519" width="15.7109375" style="197" customWidth="1"/>
    <col min="520" max="520" width="16.28515625" style="197" customWidth="1"/>
    <col min="521" max="521" width="15.7109375" style="197" customWidth="1"/>
    <col min="522" max="522" width="13" style="197" customWidth="1"/>
    <col min="523" max="523" width="15.7109375" style="197" customWidth="1"/>
    <col min="524" max="524" width="24" style="197" customWidth="1"/>
    <col min="525" max="525" width="20" style="197" customWidth="1"/>
    <col min="526" max="526" width="22.28515625" style="197" customWidth="1"/>
    <col min="527" max="527" width="20.5703125" style="197" customWidth="1"/>
    <col min="528" max="528" width="25.140625" style="197" customWidth="1"/>
    <col min="529" max="529" width="20.28515625" style="197" customWidth="1"/>
    <col min="530" max="530" width="22" style="197" customWidth="1"/>
    <col min="531" max="531" width="26.28515625" style="197" customWidth="1"/>
    <col min="532" max="768" width="8.85546875" style="197"/>
    <col min="769" max="769" width="13.28515625" style="197" customWidth="1"/>
    <col min="770" max="770" width="9.5703125" style="197" customWidth="1"/>
    <col min="771" max="771" width="9.85546875" style="197" customWidth="1"/>
    <col min="772" max="772" width="45.85546875" style="197" customWidth="1"/>
    <col min="773" max="773" width="54.7109375" style="197" customWidth="1"/>
    <col min="774" max="774" width="13.28515625" style="197" customWidth="1"/>
    <col min="775" max="775" width="15.7109375" style="197" customWidth="1"/>
    <col min="776" max="776" width="16.28515625" style="197" customWidth="1"/>
    <col min="777" max="777" width="15.7109375" style="197" customWidth="1"/>
    <col min="778" max="778" width="13" style="197" customWidth="1"/>
    <col min="779" max="779" width="15.7109375" style="197" customWidth="1"/>
    <col min="780" max="780" width="24" style="197" customWidth="1"/>
    <col min="781" max="781" width="20" style="197" customWidth="1"/>
    <col min="782" max="782" width="22.28515625" style="197" customWidth="1"/>
    <col min="783" max="783" width="20.5703125" style="197" customWidth="1"/>
    <col min="784" max="784" width="25.140625" style="197" customWidth="1"/>
    <col min="785" max="785" width="20.28515625" style="197" customWidth="1"/>
    <col min="786" max="786" width="22" style="197" customWidth="1"/>
    <col min="787" max="787" width="26.28515625" style="197" customWidth="1"/>
    <col min="788" max="1024" width="8.85546875" style="197"/>
    <col min="1025" max="1025" width="13.28515625" style="197" customWidth="1"/>
    <col min="1026" max="1026" width="9.5703125" style="197" customWidth="1"/>
    <col min="1027" max="1027" width="9.85546875" style="197" customWidth="1"/>
    <col min="1028" max="1028" width="45.85546875" style="197" customWidth="1"/>
    <col min="1029" max="1029" width="54.7109375" style="197" customWidth="1"/>
    <col min="1030" max="1030" width="13.28515625" style="197" customWidth="1"/>
    <col min="1031" max="1031" width="15.7109375" style="197" customWidth="1"/>
    <col min="1032" max="1032" width="16.28515625" style="197" customWidth="1"/>
    <col min="1033" max="1033" width="15.7109375" style="197" customWidth="1"/>
    <col min="1034" max="1034" width="13" style="197" customWidth="1"/>
    <col min="1035" max="1035" width="15.7109375" style="197" customWidth="1"/>
    <col min="1036" max="1036" width="24" style="197" customWidth="1"/>
    <col min="1037" max="1037" width="20" style="197" customWidth="1"/>
    <col min="1038" max="1038" width="22.28515625" style="197" customWidth="1"/>
    <col min="1039" max="1039" width="20.5703125" style="197" customWidth="1"/>
    <col min="1040" max="1040" width="25.140625" style="197" customWidth="1"/>
    <col min="1041" max="1041" width="20.28515625" style="197" customWidth="1"/>
    <col min="1042" max="1042" width="22" style="197" customWidth="1"/>
    <col min="1043" max="1043" width="26.28515625" style="197" customWidth="1"/>
    <col min="1044" max="1280" width="8.85546875" style="197"/>
    <col min="1281" max="1281" width="13.28515625" style="197" customWidth="1"/>
    <col min="1282" max="1282" width="9.5703125" style="197" customWidth="1"/>
    <col min="1283" max="1283" width="9.85546875" style="197" customWidth="1"/>
    <col min="1284" max="1284" width="45.85546875" style="197" customWidth="1"/>
    <col min="1285" max="1285" width="54.7109375" style="197" customWidth="1"/>
    <col min="1286" max="1286" width="13.28515625" style="197" customWidth="1"/>
    <col min="1287" max="1287" width="15.7109375" style="197" customWidth="1"/>
    <col min="1288" max="1288" width="16.28515625" style="197" customWidth="1"/>
    <col min="1289" max="1289" width="15.7109375" style="197" customWidth="1"/>
    <col min="1290" max="1290" width="13" style="197" customWidth="1"/>
    <col min="1291" max="1291" width="15.7109375" style="197" customWidth="1"/>
    <col min="1292" max="1292" width="24" style="197" customWidth="1"/>
    <col min="1293" max="1293" width="20" style="197" customWidth="1"/>
    <col min="1294" max="1294" width="22.28515625" style="197" customWidth="1"/>
    <col min="1295" max="1295" width="20.5703125" style="197" customWidth="1"/>
    <col min="1296" max="1296" width="25.140625" style="197" customWidth="1"/>
    <col min="1297" max="1297" width="20.28515625" style="197" customWidth="1"/>
    <col min="1298" max="1298" width="22" style="197" customWidth="1"/>
    <col min="1299" max="1299" width="26.28515625" style="197" customWidth="1"/>
    <col min="1300" max="1536" width="8.85546875" style="197"/>
    <col min="1537" max="1537" width="13.28515625" style="197" customWidth="1"/>
    <col min="1538" max="1538" width="9.5703125" style="197" customWidth="1"/>
    <col min="1539" max="1539" width="9.85546875" style="197" customWidth="1"/>
    <col min="1540" max="1540" width="45.85546875" style="197" customWidth="1"/>
    <col min="1541" max="1541" width="54.7109375" style="197" customWidth="1"/>
    <col min="1542" max="1542" width="13.28515625" style="197" customWidth="1"/>
    <col min="1543" max="1543" width="15.7109375" style="197" customWidth="1"/>
    <col min="1544" max="1544" width="16.28515625" style="197" customWidth="1"/>
    <col min="1545" max="1545" width="15.7109375" style="197" customWidth="1"/>
    <col min="1546" max="1546" width="13" style="197" customWidth="1"/>
    <col min="1547" max="1547" width="15.7109375" style="197" customWidth="1"/>
    <col min="1548" max="1548" width="24" style="197" customWidth="1"/>
    <col min="1549" max="1549" width="20" style="197" customWidth="1"/>
    <col min="1550" max="1550" width="22.28515625" style="197" customWidth="1"/>
    <col min="1551" max="1551" width="20.5703125" style="197" customWidth="1"/>
    <col min="1552" max="1552" width="25.140625" style="197" customWidth="1"/>
    <col min="1553" max="1553" width="20.28515625" style="197" customWidth="1"/>
    <col min="1554" max="1554" width="22" style="197" customWidth="1"/>
    <col min="1555" max="1555" width="26.28515625" style="197" customWidth="1"/>
    <col min="1556" max="1792" width="8.85546875" style="197"/>
    <col min="1793" max="1793" width="13.28515625" style="197" customWidth="1"/>
    <col min="1794" max="1794" width="9.5703125" style="197" customWidth="1"/>
    <col min="1795" max="1795" width="9.85546875" style="197" customWidth="1"/>
    <col min="1796" max="1796" width="45.85546875" style="197" customWidth="1"/>
    <col min="1797" max="1797" width="54.7109375" style="197" customWidth="1"/>
    <col min="1798" max="1798" width="13.28515625" style="197" customWidth="1"/>
    <col min="1799" max="1799" width="15.7109375" style="197" customWidth="1"/>
    <col min="1800" max="1800" width="16.28515625" style="197" customWidth="1"/>
    <col min="1801" max="1801" width="15.7109375" style="197" customWidth="1"/>
    <col min="1802" max="1802" width="13" style="197" customWidth="1"/>
    <col min="1803" max="1803" width="15.7109375" style="197" customWidth="1"/>
    <col min="1804" max="1804" width="24" style="197" customWidth="1"/>
    <col min="1805" max="1805" width="20" style="197" customWidth="1"/>
    <col min="1806" max="1806" width="22.28515625" style="197" customWidth="1"/>
    <col min="1807" max="1807" width="20.5703125" style="197" customWidth="1"/>
    <col min="1808" max="1808" width="25.140625" style="197" customWidth="1"/>
    <col min="1809" max="1809" width="20.28515625" style="197" customWidth="1"/>
    <col min="1810" max="1810" width="22" style="197" customWidth="1"/>
    <col min="1811" max="1811" width="26.28515625" style="197" customWidth="1"/>
    <col min="1812" max="2048" width="8.85546875" style="197"/>
    <col min="2049" max="2049" width="13.28515625" style="197" customWidth="1"/>
    <col min="2050" max="2050" width="9.5703125" style="197" customWidth="1"/>
    <col min="2051" max="2051" width="9.85546875" style="197" customWidth="1"/>
    <col min="2052" max="2052" width="45.85546875" style="197" customWidth="1"/>
    <col min="2053" max="2053" width="54.7109375" style="197" customWidth="1"/>
    <col min="2054" max="2054" width="13.28515625" style="197" customWidth="1"/>
    <col min="2055" max="2055" width="15.7109375" style="197" customWidth="1"/>
    <col min="2056" max="2056" width="16.28515625" style="197" customWidth="1"/>
    <col min="2057" max="2057" width="15.7109375" style="197" customWidth="1"/>
    <col min="2058" max="2058" width="13" style="197" customWidth="1"/>
    <col min="2059" max="2059" width="15.7109375" style="197" customWidth="1"/>
    <col min="2060" max="2060" width="24" style="197" customWidth="1"/>
    <col min="2061" max="2061" width="20" style="197" customWidth="1"/>
    <col min="2062" max="2062" width="22.28515625" style="197" customWidth="1"/>
    <col min="2063" max="2063" width="20.5703125" style="197" customWidth="1"/>
    <col min="2064" max="2064" width="25.140625" style="197" customWidth="1"/>
    <col min="2065" max="2065" width="20.28515625" style="197" customWidth="1"/>
    <col min="2066" max="2066" width="22" style="197" customWidth="1"/>
    <col min="2067" max="2067" width="26.28515625" style="197" customWidth="1"/>
    <col min="2068" max="2304" width="8.85546875" style="197"/>
    <col min="2305" max="2305" width="13.28515625" style="197" customWidth="1"/>
    <col min="2306" max="2306" width="9.5703125" style="197" customWidth="1"/>
    <col min="2307" max="2307" width="9.85546875" style="197" customWidth="1"/>
    <col min="2308" max="2308" width="45.85546875" style="197" customWidth="1"/>
    <col min="2309" max="2309" width="54.7109375" style="197" customWidth="1"/>
    <col min="2310" max="2310" width="13.28515625" style="197" customWidth="1"/>
    <col min="2311" max="2311" width="15.7109375" style="197" customWidth="1"/>
    <col min="2312" max="2312" width="16.28515625" style="197" customWidth="1"/>
    <col min="2313" max="2313" width="15.7109375" style="197" customWidth="1"/>
    <col min="2314" max="2314" width="13" style="197" customWidth="1"/>
    <col min="2315" max="2315" width="15.7109375" style="197" customWidth="1"/>
    <col min="2316" max="2316" width="24" style="197" customWidth="1"/>
    <col min="2317" max="2317" width="20" style="197" customWidth="1"/>
    <col min="2318" max="2318" width="22.28515625" style="197" customWidth="1"/>
    <col min="2319" max="2319" width="20.5703125" style="197" customWidth="1"/>
    <col min="2320" max="2320" width="25.140625" style="197" customWidth="1"/>
    <col min="2321" max="2321" width="20.28515625" style="197" customWidth="1"/>
    <col min="2322" max="2322" width="22" style="197" customWidth="1"/>
    <col min="2323" max="2323" width="26.28515625" style="197" customWidth="1"/>
    <col min="2324" max="2560" width="8.85546875" style="197"/>
    <col min="2561" max="2561" width="13.28515625" style="197" customWidth="1"/>
    <col min="2562" max="2562" width="9.5703125" style="197" customWidth="1"/>
    <col min="2563" max="2563" width="9.85546875" style="197" customWidth="1"/>
    <col min="2564" max="2564" width="45.85546875" style="197" customWidth="1"/>
    <col min="2565" max="2565" width="54.7109375" style="197" customWidth="1"/>
    <col min="2566" max="2566" width="13.28515625" style="197" customWidth="1"/>
    <col min="2567" max="2567" width="15.7109375" style="197" customWidth="1"/>
    <col min="2568" max="2568" width="16.28515625" style="197" customWidth="1"/>
    <col min="2569" max="2569" width="15.7109375" style="197" customWidth="1"/>
    <col min="2570" max="2570" width="13" style="197" customWidth="1"/>
    <col min="2571" max="2571" width="15.7109375" style="197" customWidth="1"/>
    <col min="2572" max="2572" width="24" style="197" customWidth="1"/>
    <col min="2573" max="2573" width="20" style="197" customWidth="1"/>
    <col min="2574" max="2574" width="22.28515625" style="197" customWidth="1"/>
    <col min="2575" max="2575" width="20.5703125" style="197" customWidth="1"/>
    <col min="2576" max="2576" width="25.140625" style="197" customWidth="1"/>
    <col min="2577" max="2577" width="20.28515625" style="197" customWidth="1"/>
    <col min="2578" max="2578" width="22" style="197" customWidth="1"/>
    <col min="2579" max="2579" width="26.28515625" style="197" customWidth="1"/>
    <col min="2580" max="2816" width="8.85546875" style="197"/>
    <col min="2817" max="2817" width="13.28515625" style="197" customWidth="1"/>
    <col min="2818" max="2818" width="9.5703125" style="197" customWidth="1"/>
    <col min="2819" max="2819" width="9.85546875" style="197" customWidth="1"/>
    <col min="2820" max="2820" width="45.85546875" style="197" customWidth="1"/>
    <col min="2821" max="2821" width="54.7109375" style="197" customWidth="1"/>
    <col min="2822" max="2822" width="13.28515625" style="197" customWidth="1"/>
    <col min="2823" max="2823" width="15.7109375" style="197" customWidth="1"/>
    <col min="2824" max="2824" width="16.28515625" style="197" customWidth="1"/>
    <col min="2825" max="2825" width="15.7109375" style="197" customWidth="1"/>
    <col min="2826" max="2826" width="13" style="197" customWidth="1"/>
    <col min="2827" max="2827" width="15.7109375" style="197" customWidth="1"/>
    <col min="2828" max="2828" width="24" style="197" customWidth="1"/>
    <col min="2829" max="2829" width="20" style="197" customWidth="1"/>
    <col min="2830" max="2830" width="22.28515625" style="197" customWidth="1"/>
    <col min="2831" max="2831" width="20.5703125" style="197" customWidth="1"/>
    <col min="2832" max="2832" width="25.140625" style="197" customWidth="1"/>
    <col min="2833" max="2833" width="20.28515625" style="197" customWidth="1"/>
    <col min="2834" max="2834" width="22" style="197" customWidth="1"/>
    <col min="2835" max="2835" width="26.28515625" style="197" customWidth="1"/>
    <col min="2836" max="3072" width="8.85546875" style="197"/>
    <col min="3073" max="3073" width="13.28515625" style="197" customWidth="1"/>
    <col min="3074" max="3074" width="9.5703125" style="197" customWidth="1"/>
    <col min="3075" max="3075" width="9.85546875" style="197" customWidth="1"/>
    <col min="3076" max="3076" width="45.85546875" style="197" customWidth="1"/>
    <col min="3077" max="3077" width="54.7109375" style="197" customWidth="1"/>
    <col min="3078" max="3078" width="13.28515625" style="197" customWidth="1"/>
    <col min="3079" max="3079" width="15.7109375" style="197" customWidth="1"/>
    <col min="3080" max="3080" width="16.28515625" style="197" customWidth="1"/>
    <col min="3081" max="3081" width="15.7109375" style="197" customWidth="1"/>
    <col min="3082" max="3082" width="13" style="197" customWidth="1"/>
    <col min="3083" max="3083" width="15.7109375" style="197" customWidth="1"/>
    <col min="3084" max="3084" width="24" style="197" customWidth="1"/>
    <col min="3085" max="3085" width="20" style="197" customWidth="1"/>
    <col min="3086" max="3086" width="22.28515625" style="197" customWidth="1"/>
    <col min="3087" max="3087" width="20.5703125" style="197" customWidth="1"/>
    <col min="3088" max="3088" width="25.140625" style="197" customWidth="1"/>
    <col min="3089" max="3089" width="20.28515625" style="197" customWidth="1"/>
    <col min="3090" max="3090" width="22" style="197" customWidth="1"/>
    <col min="3091" max="3091" width="26.28515625" style="197" customWidth="1"/>
    <col min="3092" max="3328" width="8.85546875" style="197"/>
    <col min="3329" max="3329" width="13.28515625" style="197" customWidth="1"/>
    <col min="3330" max="3330" width="9.5703125" style="197" customWidth="1"/>
    <col min="3331" max="3331" width="9.85546875" style="197" customWidth="1"/>
    <col min="3332" max="3332" width="45.85546875" style="197" customWidth="1"/>
    <col min="3333" max="3333" width="54.7109375" style="197" customWidth="1"/>
    <col min="3334" max="3334" width="13.28515625" style="197" customWidth="1"/>
    <col min="3335" max="3335" width="15.7109375" style="197" customWidth="1"/>
    <col min="3336" max="3336" width="16.28515625" style="197" customWidth="1"/>
    <col min="3337" max="3337" width="15.7109375" style="197" customWidth="1"/>
    <col min="3338" max="3338" width="13" style="197" customWidth="1"/>
    <col min="3339" max="3339" width="15.7109375" style="197" customWidth="1"/>
    <col min="3340" max="3340" width="24" style="197" customWidth="1"/>
    <col min="3341" max="3341" width="20" style="197" customWidth="1"/>
    <col min="3342" max="3342" width="22.28515625" style="197" customWidth="1"/>
    <col min="3343" max="3343" width="20.5703125" style="197" customWidth="1"/>
    <col min="3344" max="3344" width="25.140625" style="197" customWidth="1"/>
    <col min="3345" max="3345" width="20.28515625" style="197" customWidth="1"/>
    <col min="3346" max="3346" width="22" style="197" customWidth="1"/>
    <col min="3347" max="3347" width="26.28515625" style="197" customWidth="1"/>
    <col min="3348" max="3584" width="8.85546875" style="197"/>
    <col min="3585" max="3585" width="13.28515625" style="197" customWidth="1"/>
    <col min="3586" max="3586" width="9.5703125" style="197" customWidth="1"/>
    <col min="3587" max="3587" width="9.85546875" style="197" customWidth="1"/>
    <col min="3588" max="3588" width="45.85546875" style="197" customWidth="1"/>
    <col min="3589" max="3589" width="54.7109375" style="197" customWidth="1"/>
    <col min="3590" max="3590" width="13.28515625" style="197" customWidth="1"/>
    <col min="3591" max="3591" width="15.7109375" style="197" customWidth="1"/>
    <col min="3592" max="3592" width="16.28515625" style="197" customWidth="1"/>
    <col min="3593" max="3593" width="15.7109375" style="197" customWidth="1"/>
    <col min="3594" max="3594" width="13" style="197" customWidth="1"/>
    <col min="3595" max="3595" width="15.7109375" style="197" customWidth="1"/>
    <col min="3596" max="3596" width="24" style="197" customWidth="1"/>
    <col min="3597" max="3597" width="20" style="197" customWidth="1"/>
    <col min="3598" max="3598" width="22.28515625" style="197" customWidth="1"/>
    <col min="3599" max="3599" width="20.5703125" style="197" customWidth="1"/>
    <col min="3600" max="3600" width="25.140625" style="197" customWidth="1"/>
    <col min="3601" max="3601" width="20.28515625" style="197" customWidth="1"/>
    <col min="3602" max="3602" width="22" style="197" customWidth="1"/>
    <col min="3603" max="3603" width="26.28515625" style="197" customWidth="1"/>
    <col min="3604" max="3840" width="8.85546875" style="197"/>
    <col min="3841" max="3841" width="13.28515625" style="197" customWidth="1"/>
    <col min="3842" max="3842" width="9.5703125" style="197" customWidth="1"/>
    <col min="3843" max="3843" width="9.85546875" style="197" customWidth="1"/>
    <col min="3844" max="3844" width="45.85546875" style="197" customWidth="1"/>
    <col min="3845" max="3845" width="54.7109375" style="197" customWidth="1"/>
    <col min="3846" max="3846" width="13.28515625" style="197" customWidth="1"/>
    <col min="3847" max="3847" width="15.7109375" style="197" customWidth="1"/>
    <col min="3848" max="3848" width="16.28515625" style="197" customWidth="1"/>
    <col min="3849" max="3849" width="15.7109375" style="197" customWidth="1"/>
    <col min="3850" max="3850" width="13" style="197" customWidth="1"/>
    <col min="3851" max="3851" width="15.7109375" style="197" customWidth="1"/>
    <col min="3852" max="3852" width="24" style="197" customWidth="1"/>
    <col min="3853" max="3853" width="20" style="197" customWidth="1"/>
    <col min="3854" max="3854" width="22.28515625" style="197" customWidth="1"/>
    <col min="3855" max="3855" width="20.5703125" style="197" customWidth="1"/>
    <col min="3856" max="3856" width="25.140625" style="197" customWidth="1"/>
    <col min="3857" max="3857" width="20.28515625" style="197" customWidth="1"/>
    <col min="3858" max="3858" width="22" style="197" customWidth="1"/>
    <col min="3859" max="3859" width="26.28515625" style="197" customWidth="1"/>
    <col min="3860" max="4096" width="8.85546875" style="197"/>
    <col min="4097" max="4097" width="13.28515625" style="197" customWidth="1"/>
    <col min="4098" max="4098" width="9.5703125" style="197" customWidth="1"/>
    <col min="4099" max="4099" width="9.85546875" style="197" customWidth="1"/>
    <col min="4100" max="4100" width="45.85546875" style="197" customWidth="1"/>
    <col min="4101" max="4101" width="54.7109375" style="197" customWidth="1"/>
    <col min="4102" max="4102" width="13.28515625" style="197" customWidth="1"/>
    <col min="4103" max="4103" width="15.7109375" style="197" customWidth="1"/>
    <col min="4104" max="4104" width="16.28515625" style="197" customWidth="1"/>
    <col min="4105" max="4105" width="15.7109375" style="197" customWidth="1"/>
    <col min="4106" max="4106" width="13" style="197" customWidth="1"/>
    <col min="4107" max="4107" width="15.7109375" style="197" customWidth="1"/>
    <col min="4108" max="4108" width="24" style="197" customWidth="1"/>
    <col min="4109" max="4109" width="20" style="197" customWidth="1"/>
    <col min="4110" max="4110" width="22.28515625" style="197" customWidth="1"/>
    <col min="4111" max="4111" width="20.5703125" style="197" customWidth="1"/>
    <col min="4112" max="4112" width="25.140625" style="197" customWidth="1"/>
    <col min="4113" max="4113" width="20.28515625" style="197" customWidth="1"/>
    <col min="4114" max="4114" width="22" style="197" customWidth="1"/>
    <col min="4115" max="4115" width="26.28515625" style="197" customWidth="1"/>
    <col min="4116" max="4352" width="8.85546875" style="197"/>
    <col min="4353" max="4353" width="13.28515625" style="197" customWidth="1"/>
    <col min="4354" max="4354" width="9.5703125" style="197" customWidth="1"/>
    <col min="4355" max="4355" width="9.85546875" style="197" customWidth="1"/>
    <col min="4356" max="4356" width="45.85546875" style="197" customWidth="1"/>
    <col min="4357" max="4357" width="54.7109375" style="197" customWidth="1"/>
    <col min="4358" max="4358" width="13.28515625" style="197" customWidth="1"/>
    <col min="4359" max="4359" width="15.7109375" style="197" customWidth="1"/>
    <col min="4360" max="4360" width="16.28515625" style="197" customWidth="1"/>
    <col min="4361" max="4361" width="15.7109375" style="197" customWidth="1"/>
    <col min="4362" max="4362" width="13" style="197" customWidth="1"/>
    <col min="4363" max="4363" width="15.7109375" style="197" customWidth="1"/>
    <col min="4364" max="4364" width="24" style="197" customWidth="1"/>
    <col min="4365" max="4365" width="20" style="197" customWidth="1"/>
    <col min="4366" max="4366" width="22.28515625" style="197" customWidth="1"/>
    <col min="4367" max="4367" width="20.5703125" style="197" customWidth="1"/>
    <col min="4368" max="4368" width="25.140625" style="197" customWidth="1"/>
    <col min="4369" max="4369" width="20.28515625" style="197" customWidth="1"/>
    <col min="4370" max="4370" width="22" style="197" customWidth="1"/>
    <col min="4371" max="4371" width="26.28515625" style="197" customWidth="1"/>
    <col min="4372" max="4608" width="8.85546875" style="197"/>
    <col min="4609" max="4609" width="13.28515625" style="197" customWidth="1"/>
    <col min="4610" max="4610" width="9.5703125" style="197" customWidth="1"/>
    <col min="4611" max="4611" width="9.85546875" style="197" customWidth="1"/>
    <col min="4612" max="4612" width="45.85546875" style="197" customWidth="1"/>
    <col min="4613" max="4613" width="54.7109375" style="197" customWidth="1"/>
    <col min="4614" max="4614" width="13.28515625" style="197" customWidth="1"/>
    <col min="4615" max="4615" width="15.7109375" style="197" customWidth="1"/>
    <col min="4616" max="4616" width="16.28515625" style="197" customWidth="1"/>
    <col min="4617" max="4617" width="15.7109375" style="197" customWidth="1"/>
    <col min="4618" max="4618" width="13" style="197" customWidth="1"/>
    <col min="4619" max="4619" width="15.7109375" style="197" customWidth="1"/>
    <col min="4620" max="4620" width="24" style="197" customWidth="1"/>
    <col min="4621" max="4621" width="20" style="197" customWidth="1"/>
    <col min="4622" max="4622" width="22.28515625" style="197" customWidth="1"/>
    <col min="4623" max="4623" width="20.5703125" style="197" customWidth="1"/>
    <col min="4624" max="4624" width="25.140625" style="197" customWidth="1"/>
    <col min="4625" max="4625" width="20.28515625" style="197" customWidth="1"/>
    <col min="4626" max="4626" width="22" style="197" customWidth="1"/>
    <col min="4627" max="4627" width="26.28515625" style="197" customWidth="1"/>
    <col min="4628" max="4864" width="8.85546875" style="197"/>
    <col min="4865" max="4865" width="13.28515625" style="197" customWidth="1"/>
    <col min="4866" max="4866" width="9.5703125" style="197" customWidth="1"/>
    <col min="4867" max="4867" width="9.85546875" style="197" customWidth="1"/>
    <col min="4868" max="4868" width="45.85546875" style="197" customWidth="1"/>
    <col min="4869" max="4869" width="54.7109375" style="197" customWidth="1"/>
    <col min="4870" max="4870" width="13.28515625" style="197" customWidth="1"/>
    <col min="4871" max="4871" width="15.7109375" style="197" customWidth="1"/>
    <col min="4872" max="4872" width="16.28515625" style="197" customWidth="1"/>
    <col min="4873" max="4873" width="15.7109375" style="197" customWidth="1"/>
    <col min="4874" max="4874" width="13" style="197" customWidth="1"/>
    <col min="4875" max="4875" width="15.7109375" style="197" customWidth="1"/>
    <col min="4876" max="4876" width="24" style="197" customWidth="1"/>
    <col min="4877" max="4877" width="20" style="197" customWidth="1"/>
    <col min="4878" max="4878" width="22.28515625" style="197" customWidth="1"/>
    <col min="4879" max="4879" width="20.5703125" style="197" customWidth="1"/>
    <col min="4880" max="4880" width="25.140625" style="197" customWidth="1"/>
    <col min="4881" max="4881" width="20.28515625" style="197" customWidth="1"/>
    <col min="4882" max="4882" width="22" style="197" customWidth="1"/>
    <col min="4883" max="4883" width="26.28515625" style="197" customWidth="1"/>
    <col min="4884" max="5120" width="8.85546875" style="197"/>
    <col min="5121" max="5121" width="13.28515625" style="197" customWidth="1"/>
    <col min="5122" max="5122" width="9.5703125" style="197" customWidth="1"/>
    <col min="5123" max="5123" width="9.85546875" style="197" customWidth="1"/>
    <col min="5124" max="5124" width="45.85546875" style="197" customWidth="1"/>
    <col min="5125" max="5125" width="54.7109375" style="197" customWidth="1"/>
    <col min="5126" max="5126" width="13.28515625" style="197" customWidth="1"/>
    <col min="5127" max="5127" width="15.7109375" style="197" customWidth="1"/>
    <col min="5128" max="5128" width="16.28515625" style="197" customWidth="1"/>
    <col min="5129" max="5129" width="15.7109375" style="197" customWidth="1"/>
    <col min="5130" max="5130" width="13" style="197" customWidth="1"/>
    <col min="5131" max="5131" width="15.7109375" style="197" customWidth="1"/>
    <col min="5132" max="5132" width="24" style="197" customWidth="1"/>
    <col min="5133" max="5133" width="20" style="197" customWidth="1"/>
    <col min="5134" max="5134" width="22.28515625" style="197" customWidth="1"/>
    <col min="5135" max="5135" width="20.5703125" style="197" customWidth="1"/>
    <col min="5136" max="5136" width="25.140625" style="197" customWidth="1"/>
    <col min="5137" max="5137" width="20.28515625" style="197" customWidth="1"/>
    <col min="5138" max="5138" width="22" style="197" customWidth="1"/>
    <col min="5139" max="5139" width="26.28515625" style="197" customWidth="1"/>
    <col min="5140" max="5376" width="8.85546875" style="197"/>
    <col min="5377" max="5377" width="13.28515625" style="197" customWidth="1"/>
    <col min="5378" max="5378" width="9.5703125" style="197" customWidth="1"/>
    <col min="5379" max="5379" width="9.85546875" style="197" customWidth="1"/>
    <col min="5380" max="5380" width="45.85546875" style="197" customWidth="1"/>
    <col min="5381" max="5381" width="54.7109375" style="197" customWidth="1"/>
    <col min="5382" max="5382" width="13.28515625" style="197" customWidth="1"/>
    <col min="5383" max="5383" width="15.7109375" style="197" customWidth="1"/>
    <col min="5384" max="5384" width="16.28515625" style="197" customWidth="1"/>
    <col min="5385" max="5385" width="15.7109375" style="197" customWidth="1"/>
    <col min="5386" max="5386" width="13" style="197" customWidth="1"/>
    <col min="5387" max="5387" width="15.7109375" style="197" customWidth="1"/>
    <col min="5388" max="5388" width="24" style="197" customWidth="1"/>
    <col min="5389" max="5389" width="20" style="197" customWidth="1"/>
    <col min="5390" max="5390" width="22.28515625" style="197" customWidth="1"/>
    <col min="5391" max="5391" width="20.5703125" style="197" customWidth="1"/>
    <col min="5392" max="5392" width="25.140625" style="197" customWidth="1"/>
    <col min="5393" max="5393" width="20.28515625" style="197" customWidth="1"/>
    <col min="5394" max="5394" width="22" style="197" customWidth="1"/>
    <col min="5395" max="5395" width="26.28515625" style="197" customWidth="1"/>
    <col min="5396" max="5632" width="8.85546875" style="197"/>
    <col min="5633" max="5633" width="13.28515625" style="197" customWidth="1"/>
    <col min="5634" max="5634" width="9.5703125" style="197" customWidth="1"/>
    <col min="5635" max="5635" width="9.85546875" style="197" customWidth="1"/>
    <col min="5636" max="5636" width="45.85546875" style="197" customWidth="1"/>
    <col min="5637" max="5637" width="54.7109375" style="197" customWidth="1"/>
    <col min="5638" max="5638" width="13.28515625" style="197" customWidth="1"/>
    <col min="5639" max="5639" width="15.7109375" style="197" customWidth="1"/>
    <col min="5640" max="5640" width="16.28515625" style="197" customWidth="1"/>
    <col min="5641" max="5641" width="15.7109375" style="197" customWidth="1"/>
    <col min="5642" max="5642" width="13" style="197" customWidth="1"/>
    <col min="5643" max="5643" width="15.7109375" style="197" customWidth="1"/>
    <col min="5644" max="5644" width="24" style="197" customWidth="1"/>
    <col min="5645" max="5645" width="20" style="197" customWidth="1"/>
    <col min="5646" max="5646" width="22.28515625" style="197" customWidth="1"/>
    <col min="5647" max="5647" width="20.5703125" style="197" customWidth="1"/>
    <col min="5648" max="5648" width="25.140625" style="197" customWidth="1"/>
    <col min="5649" max="5649" width="20.28515625" style="197" customWidth="1"/>
    <col min="5650" max="5650" width="22" style="197" customWidth="1"/>
    <col min="5651" max="5651" width="26.28515625" style="197" customWidth="1"/>
    <col min="5652" max="5888" width="8.85546875" style="197"/>
    <col min="5889" max="5889" width="13.28515625" style="197" customWidth="1"/>
    <col min="5890" max="5890" width="9.5703125" style="197" customWidth="1"/>
    <col min="5891" max="5891" width="9.85546875" style="197" customWidth="1"/>
    <col min="5892" max="5892" width="45.85546875" style="197" customWidth="1"/>
    <col min="5893" max="5893" width="54.7109375" style="197" customWidth="1"/>
    <col min="5894" max="5894" width="13.28515625" style="197" customWidth="1"/>
    <col min="5895" max="5895" width="15.7109375" style="197" customWidth="1"/>
    <col min="5896" max="5896" width="16.28515625" style="197" customWidth="1"/>
    <col min="5897" max="5897" width="15.7109375" style="197" customWidth="1"/>
    <col min="5898" max="5898" width="13" style="197" customWidth="1"/>
    <col min="5899" max="5899" width="15.7109375" style="197" customWidth="1"/>
    <col min="5900" max="5900" width="24" style="197" customWidth="1"/>
    <col min="5901" max="5901" width="20" style="197" customWidth="1"/>
    <col min="5902" max="5902" width="22.28515625" style="197" customWidth="1"/>
    <col min="5903" max="5903" width="20.5703125" style="197" customWidth="1"/>
    <col min="5904" max="5904" width="25.140625" style="197" customWidth="1"/>
    <col min="5905" max="5905" width="20.28515625" style="197" customWidth="1"/>
    <col min="5906" max="5906" width="22" style="197" customWidth="1"/>
    <col min="5907" max="5907" width="26.28515625" style="197" customWidth="1"/>
    <col min="5908" max="6144" width="8.85546875" style="197"/>
    <col min="6145" max="6145" width="13.28515625" style="197" customWidth="1"/>
    <col min="6146" max="6146" width="9.5703125" style="197" customWidth="1"/>
    <col min="6147" max="6147" width="9.85546875" style="197" customWidth="1"/>
    <col min="6148" max="6148" width="45.85546875" style="197" customWidth="1"/>
    <col min="6149" max="6149" width="54.7109375" style="197" customWidth="1"/>
    <col min="6150" max="6150" width="13.28515625" style="197" customWidth="1"/>
    <col min="6151" max="6151" width="15.7109375" style="197" customWidth="1"/>
    <col min="6152" max="6152" width="16.28515625" style="197" customWidth="1"/>
    <col min="6153" max="6153" width="15.7109375" style="197" customWidth="1"/>
    <col min="6154" max="6154" width="13" style="197" customWidth="1"/>
    <col min="6155" max="6155" width="15.7109375" style="197" customWidth="1"/>
    <col min="6156" max="6156" width="24" style="197" customWidth="1"/>
    <col min="6157" max="6157" width="20" style="197" customWidth="1"/>
    <col min="6158" max="6158" width="22.28515625" style="197" customWidth="1"/>
    <col min="6159" max="6159" width="20.5703125" style="197" customWidth="1"/>
    <col min="6160" max="6160" width="25.140625" style="197" customWidth="1"/>
    <col min="6161" max="6161" width="20.28515625" style="197" customWidth="1"/>
    <col min="6162" max="6162" width="22" style="197" customWidth="1"/>
    <col min="6163" max="6163" width="26.28515625" style="197" customWidth="1"/>
    <col min="6164" max="6400" width="8.85546875" style="197"/>
    <col min="6401" max="6401" width="13.28515625" style="197" customWidth="1"/>
    <col min="6402" max="6402" width="9.5703125" style="197" customWidth="1"/>
    <col min="6403" max="6403" width="9.85546875" style="197" customWidth="1"/>
    <col min="6404" max="6404" width="45.85546875" style="197" customWidth="1"/>
    <col min="6405" max="6405" width="54.7109375" style="197" customWidth="1"/>
    <col min="6406" max="6406" width="13.28515625" style="197" customWidth="1"/>
    <col min="6407" max="6407" width="15.7109375" style="197" customWidth="1"/>
    <col min="6408" max="6408" width="16.28515625" style="197" customWidth="1"/>
    <col min="6409" max="6409" width="15.7109375" style="197" customWidth="1"/>
    <col min="6410" max="6410" width="13" style="197" customWidth="1"/>
    <col min="6411" max="6411" width="15.7109375" style="197" customWidth="1"/>
    <col min="6412" max="6412" width="24" style="197" customWidth="1"/>
    <col min="6413" max="6413" width="20" style="197" customWidth="1"/>
    <col min="6414" max="6414" width="22.28515625" style="197" customWidth="1"/>
    <col min="6415" max="6415" width="20.5703125" style="197" customWidth="1"/>
    <col min="6416" max="6416" width="25.140625" style="197" customWidth="1"/>
    <col min="6417" max="6417" width="20.28515625" style="197" customWidth="1"/>
    <col min="6418" max="6418" width="22" style="197" customWidth="1"/>
    <col min="6419" max="6419" width="26.28515625" style="197" customWidth="1"/>
    <col min="6420" max="6656" width="8.85546875" style="197"/>
    <col min="6657" max="6657" width="13.28515625" style="197" customWidth="1"/>
    <col min="6658" max="6658" width="9.5703125" style="197" customWidth="1"/>
    <col min="6659" max="6659" width="9.85546875" style="197" customWidth="1"/>
    <col min="6660" max="6660" width="45.85546875" style="197" customWidth="1"/>
    <col min="6661" max="6661" width="54.7109375" style="197" customWidth="1"/>
    <col min="6662" max="6662" width="13.28515625" style="197" customWidth="1"/>
    <col min="6663" max="6663" width="15.7109375" style="197" customWidth="1"/>
    <col min="6664" max="6664" width="16.28515625" style="197" customWidth="1"/>
    <col min="6665" max="6665" width="15.7109375" style="197" customWidth="1"/>
    <col min="6666" max="6666" width="13" style="197" customWidth="1"/>
    <col min="6667" max="6667" width="15.7109375" style="197" customWidth="1"/>
    <col min="6668" max="6668" width="24" style="197" customWidth="1"/>
    <col min="6669" max="6669" width="20" style="197" customWidth="1"/>
    <col min="6670" max="6670" width="22.28515625" style="197" customWidth="1"/>
    <col min="6671" max="6671" width="20.5703125" style="197" customWidth="1"/>
    <col min="6672" max="6672" width="25.140625" style="197" customWidth="1"/>
    <col min="6673" max="6673" width="20.28515625" style="197" customWidth="1"/>
    <col min="6674" max="6674" width="22" style="197" customWidth="1"/>
    <col min="6675" max="6675" width="26.28515625" style="197" customWidth="1"/>
    <col min="6676" max="6912" width="8.85546875" style="197"/>
    <col min="6913" max="6913" width="13.28515625" style="197" customWidth="1"/>
    <col min="6914" max="6914" width="9.5703125" style="197" customWidth="1"/>
    <col min="6915" max="6915" width="9.85546875" style="197" customWidth="1"/>
    <col min="6916" max="6916" width="45.85546875" style="197" customWidth="1"/>
    <col min="6917" max="6917" width="54.7109375" style="197" customWidth="1"/>
    <col min="6918" max="6918" width="13.28515625" style="197" customWidth="1"/>
    <col min="6919" max="6919" width="15.7109375" style="197" customWidth="1"/>
    <col min="6920" max="6920" width="16.28515625" style="197" customWidth="1"/>
    <col min="6921" max="6921" width="15.7109375" style="197" customWidth="1"/>
    <col min="6922" max="6922" width="13" style="197" customWidth="1"/>
    <col min="6923" max="6923" width="15.7109375" style="197" customWidth="1"/>
    <col min="6924" max="6924" width="24" style="197" customWidth="1"/>
    <col min="6925" max="6925" width="20" style="197" customWidth="1"/>
    <col min="6926" max="6926" width="22.28515625" style="197" customWidth="1"/>
    <col min="6927" max="6927" width="20.5703125" style="197" customWidth="1"/>
    <col min="6928" max="6928" width="25.140625" style="197" customWidth="1"/>
    <col min="6929" max="6929" width="20.28515625" style="197" customWidth="1"/>
    <col min="6930" max="6930" width="22" style="197" customWidth="1"/>
    <col min="6931" max="6931" width="26.28515625" style="197" customWidth="1"/>
    <col min="6932" max="7168" width="8.85546875" style="197"/>
    <col min="7169" max="7169" width="13.28515625" style="197" customWidth="1"/>
    <col min="7170" max="7170" width="9.5703125" style="197" customWidth="1"/>
    <col min="7171" max="7171" width="9.85546875" style="197" customWidth="1"/>
    <col min="7172" max="7172" width="45.85546875" style="197" customWidth="1"/>
    <col min="7173" max="7173" width="54.7109375" style="197" customWidth="1"/>
    <col min="7174" max="7174" width="13.28515625" style="197" customWidth="1"/>
    <col min="7175" max="7175" width="15.7109375" style="197" customWidth="1"/>
    <col min="7176" max="7176" width="16.28515625" style="197" customWidth="1"/>
    <col min="7177" max="7177" width="15.7109375" style="197" customWidth="1"/>
    <col min="7178" max="7178" width="13" style="197" customWidth="1"/>
    <col min="7179" max="7179" width="15.7109375" style="197" customWidth="1"/>
    <col min="7180" max="7180" width="24" style="197" customWidth="1"/>
    <col min="7181" max="7181" width="20" style="197" customWidth="1"/>
    <col min="7182" max="7182" width="22.28515625" style="197" customWidth="1"/>
    <col min="7183" max="7183" width="20.5703125" style="197" customWidth="1"/>
    <col min="7184" max="7184" width="25.140625" style="197" customWidth="1"/>
    <col min="7185" max="7185" width="20.28515625" style="197" customWidth="1"/>
    <col min="7186" max="7186" width="22" style="197" customWidth="1"/>
    <col min="7187" max="7187" width="26.28515625" style="197" customWidth="1"/>
    <col min="7188" max="7424" width="8.85546875" style="197"/>
    <col min="7425" max="7425" width="13.28515625" style="197" customWidth="1"/>
    <col min="7426" max="7426" width="9.5703125" style="197" customWidth="1"/>
    <col min="7427" max="7427" width="9.85546875" style="197" customWidth="1"/>
    <col min="7428" max="7428" width="45.85546875" style="197" customWidth="1"/>
    <col min="7429" max="7429" width="54.7109375" style="197" customWidth="1"/>
    <col min="7430" max="7430" width="13.28515625" style="197" customWidth="1"/>
    <col min="7431" max="7431" width="15.7109375" style="197" customWidth="1"/>
    <col min="7432" max="7432" width="16.28515625" style="197" customWidth="1"/>
    <col min="7433" max="7433" width="15.7109375" style="197" customWidth="1"/>
    <col min="7434" max="7434" width="13" style="197" customWidth="1"/>
    <col min="7435" max="7435" width="15.7109375" style="197" customWidth="1"/>
    <col min="7436" max="7436" width="24" style="197" customWidth="1"/>
    <col min="7437" max="7437" width="20" style="197" customWidth="1"/>
    <col min="7438" max="7438" width="22.28515625" style="197" customWidth="1"/>
    <col min="7439" max="7439" width="20.5703125" style="197" customWidth="1"/>
    <col min="7440" max="7440" width="25.140625" style="197" customWidth="1"/>
    <col min="7441" max="7441" width="20.28515625" style="197" customWidth="1"/>
    <col min="7442" max="7442" width="22" style="197" customWidth="1"/>
    <col min="7443" max="7443" width="26.28515625" style="197" customWidth="1"/>
    <col min="7444" max="7680" width="8.85546875" style="197"/>
    <col min="7681" max="7681" width="13.28515625" style="197" customWidth="1"/>
    <col min="7682" max="7682" width="9.5703125" style="197" customWidth="1"/>
    <col min="7683" max="7683" width="9.85546875" style="197" customWidth="1"/>
    <col min="7684" max="7684" width="45.85546875" style="197" customWidth="1"/>
    <col min="7685" max="7685" width="54.7109375" style="197" customWidth="1"/>
    <col min="7686" max="7686" width="13.28515625" style="197" customWidth="1"/>
    <col min="7687" max="7687" width="15.7109375" style="197" customWidth="1"/>
    <col min="7688" max="7688" width="16.28515625" style="197" customWidth="1"/>
    <col min="7689" max="7689" width="15.7109375" style="197" customWidth="1"/>
    <col min="7690" max="7690" width="13" style="197" customWidth="1"/>
    <col min="7691" max="7691" width="15.7109375" style="197" customWidth="1"/>
    <col min="7692" max="7692" width="24" style="197" customWidth="1"/>
    <col min="7693" max="7693" width="20" style="197" customWidth="1"/>
    <col min="7694" max="7694" width="22.28515625" style="197" customWidth="1"/>
    <col min="7695" max="7695" width="20.5703125" style="197" customWidth="1"/>
    <col min="7696" max="7696" width="25.140625" style="197" customWidth="1"/>
    <col min="7697" max="7697" width="20.28515625" style="197" customWidth="1"/>
    <col min="7698" max="7698" width="22" style="197" customWidth="1"/>
    <col min="7699" max="7699" width="26.28515625" style="197" customWidth="1"/>
    <col min="7700" max="7936" width="8.85546875" style="197"/>
    <col min="7937" max="7937" width="13.28515625" style="197" customWidth="1"/>
    <col min="7938" max="7938" width="9.5703125" style="197" customWidth="1"/>
    <col min="7939" max="7939" width="9.85546875" style="197" customWidth="1"/>
    <col min="7940" max="7940" width="45.85546875" style="197" customWidth="1"/>
    <col min="7941" max="7941" width="54.7109375" style="197" customWidth="1"/>
    <col min="7942" max="7942" width="13.28515625" style="197" customWidth="1"/>
    <col min="7943" max="7943" width="15.7109375" style="197" customWidth="1"/>
    <col min="7944" max="7944" width="16.28515625" style="197" customWidth="1"/>
    <col min="7945" max="7945" width="15.7109375" style="197" customWidth="1"/>
    <col min="7946" max="7946" width="13" style="197" customWidth="1"/>
    <col min="7947" max="7947" width="15.7109375" style="197" customWidth="1"/>
    <col min="7948" max="7948" width="24" style="197" customWidth="1"/>
    <col min="7949" max="7949" width="20" style="197" customWidth="1"/>
    <col min="7950" max="7950" width="22.28515625" style="197" customWidth="1"/>
    <col min="7951" max="7951" width="20.5703125" style="197" customWidth="1"/>
    <col min="7952" max="7952" width="25.140625" style="197" customWidth="1"/>
    <col min="7953" max="7953" width="20.28515625" style="197" customWidth="1"/>
    <col min="7954" max="7954" width="22" style="197" customWidth="1"/>
    <col min="7955" max="7955" width="26.28515625" style="197" customWidth="1"/>
    <col min="7956" max="8192" width="8.85546875" style="197"/>
    <col min="8193" max="8193" width="13.28515625" style="197" customWidth="1"/>
    <col min="8194" max="8194" width="9.5703125" style="197" customWidth="1"/>
    <col min="8195" max="8195" width="9.85546875" style="197" customWidth="1"/>
    <col min="8196" max="8196" width="45.85546875" style="197" customWidth="1"/>
    <col min="8197" max="8197" width="54.7109375" style="197" customWidth="1"/>
    <col min="8198" max="8198" width="13.28515625" style="197" customWidth="1"/>
    <col min="8199" max="8199" width="15.7109375" style="197" customWidth="1"/>
    <col min="8200" max="8200" width="16.28515625" style="197" customWidth="1"/>
    <col min="8201" max="8201" width="15.7109375" style="197" customWidth="1"/>
    <col min="8202" max="8202" width="13" style="197" customWidth="1"/>
    <col min="8203" max="8203" width="15.7109375" style="197" customWidth="1"/>
    <col min="8204" max="8204" width="24" style="197" customWidth="1"/>
    <col min="8205" max="8205" width="20" style="197" customWidth="1"/>
    <col min="8206" max="8206" width="22.28515625" style="197" customWidth="1"/>
    <col min="8207" max="8207" width="20.5703125" style="197" customWidth="1"/>
    <col min="8208" max="8208" width="25.140625" style="197" customWidth="1"/>
    <col min="8209" max="8209" width="20.28515625" style="197" customWidth="1"/>
    <col min="8210" max="8210" width="22" style="197" customWidth="1"/>
    <col min="8211" max="8211" width="26.28515625" style="197" customWidth="1"/>
    <col min="8212" max="8448" width="8.85546875" style="197"/>
    <col min="8449" max="8449" width="13.28515625" style="197" customWidth="1"/>
    <col min="8450" max="8450" width="9.5703125" style="197" customWidth="1"/>
    <col min="8451" max="8451" width="9.85546875" style="197" customWidth="1"/>
    <col min="8452" max="8452" width="45.85546875" style="197" customWidth="1"/>
    <col min="8453" max="8453" width="54.7109375" style="197" customWidth="1"/>
    <col min="8454" max="8454" width="13.28515625" style="197" customWidth="1"/>
    <col min="8455" max="8455" width="15.7109375" style="197" customWidth="1"/>
    <col min="8456" max="8456" width="16.28515625" style="197" customWidth="1"/>
    <col min="8457" max="8457" width="15.7109375" style="197" customWidth="1"/>
    <col min="8458" max="8458" width="13" style="197" customWidth="1"/>
    <col min="8459" max="8459" width="15.7109375" style="197" customWidth="1"/>
    <col min="8460" max="8460" width="24" style="197" customWidth="1"/>
    <col min="8461" max="8461" width="20" style="197" customWidth="1"/>
    <col min="8462" max="8462" width="22.28515625" style="197" customWidth="1"/>
    <col min="8463" max="8463" width="20.5703125" style="197" customWidth="1"/>
    <col min="8464" max="8464" width="25.140625" style="197" customWidth="1"/>
    <col min="8465" max="8465" width="20.28515625" style="197" customWidth="1"/>
    <col min="8466" max="8466" width="22" style="197" customWidth="1"/>
    <col min="8467" max="8467" width="26.28515625" style="197" customWidth="1"/>
    <col min="8468" max="8704" width="8.85546875" style="197"/>
    <col min="8705" max="8705" width="13.28515625" style="197" customWidth="1"/>
    <col min="8706" max="8706" width="9.5703125" style="197" customWidth="1"/>
    <col min="8707" max="8707" width="9.85546875" style="197" customWidth="1"/>
    <col min="8708" max="8708" width="45.85546875" style="197" customWidth="1"/>
    <col min="8709" max="8709" width="54.7109375" style="197" customWidth="1"/>
    <col min="8710" max="8710" width="13.28515625" style="197" customWidth="1"/>
    <col min="8711" max="8711" width="15.7109375" style="197" customWidth="1"/>
    <col min="8712" max="8712" width="16.28515625" style="197" customWidth="1"/>
    <col min="8713" max="8713" width="15.7109375" style="197" customWidth="1"/>
    <col min="8714" max="8714" width="13" style="197" customWidth="1"/>
    <col min="8715" max="8715" width="15.7109375" style="197" customWidth="1"/>
    <col min="8716" max="8716" width="24" style="197" customWidth="1"/>
    <col min="8717" max="8717" width="20" style="197" customWidth="1"/>
    <col min="8718" max="8718" width="22.28515625" style="197" customWidth="1"/>
    <col min="8719" max="8719" width="20.5703125" style="197" customWidth="1"/>
    <col min="8720" max="8720" width="25.140625" style="197" customWidth="1"/>
    <col min="8721" max="8721" width="20.28515625" style="197" customWidth="1"/>
    <col min="8722" max="8722" width="22" style="197" customWidth="1"/>
    <col min="8723" max="8723" width="26.28515625" style="197" customWidth="1"/>
    <col min="8724" max="8960" width="8.85546875" style="197"/>
    <col min="8961" max="8961" width="13.28515625" style="197" customWidth="1"/>
    <col min="8962" max="8962" width="9.5703125" style="197" customWidth="1"/>
    <col min="8963" max="8963" width="9.85546875" style="197" customWidth="1"/>
    <col min="8964" max="8964" width="45.85546875" style="197" customWidth="1"/>
    <col min="8965" max="8965" width="54.7109375" style="197" customWidth="1"/>
    <col min="8966" max="8966" width="13.28515625" style="197" customWidth="1"/>
    <col min="8967" max="8967" width="15.7109375" style="197" customWidth="1"/>
    <col min="8968" max="8968" width="16.28515625" style="197" customWidth="1"/>
    <col min="8969" max="8969" width="15.7109375" style="197" customWidth="1"/>
    <col min="8970" max="8970" width="13" style="197" customWidth="1"/>
    <col min="8971" max="8971" width="15.7109375" style="197" customWidth="1"/>
    <col min="8972" max="8972" width="24" style="197" customWidth="1"/>
    <col min="8973" max="8973" width="20" style="197" customWidth="1"/>
    <col min="8974" max="8974" width="22.28515625" style="197" customWidth="1"/>
    <col min="8975" max="8975" width="20.5703125" style="197" customWidth="1"/>
    <col min="8976" max="8976" width="25.140625" style="197" customWidth="1"/>
    <col min="8977" max="8977" width="20.28515625" style="197" customWidth="1"/>
    <col min="8978" max="8978" width="22" style="197" customWidth="1"/>
    <col min="8979" max="8979" width="26.28515625" style="197" customWidth="1"/>
    <col min="8980" max="9216" width="8.85546875" style="197"/>
    <col min="9217" max="9217" width="13.28515625" style="197" customWidth="1"/>
    <col min="9218" max="9218" width="9.5703125" style="197" customWidth="1"/>
    <col min="9219" max="9219" width="9.85546875" style="197" customWidth="1"/>
    <col min="9220" max="9220" width="45.85546875" style="197" customWidth="1"/>
    <col min="9221" max="9221" width="54.7109375" style="197" customWidth="1"/>
    <col min="9222" max="9222" width="13.28515625" style="197" customWidth="1"/>
    <col min="9223" max="9223" width="15.7109375" style="197" customWidth="1"/>
    <col min="9224" max="9224" width="16.28515625" style="197" customWidth="1"/>
    <col min="9225" max="9225" width="15.7109375" style="197" customWidth="1"/>
    <col min="9226" max="9226" width="13" style="197" customWidth="1"/>
    <col min="9227" max="9227" width="15.7109375" style="197" customWidth="1"/>
    <col min="9228" max="9228" width="24" style="197" customWidth="1"/>
    <col min="9229" max="9229" width="20" style="197" customWidth="1"/>
    <col min="9230" max="9230" width="22.28515625" style="197" customWidth="1"/>
    <col min="9231" max="9231" width="20.5703125" style="197" customWidth="1"/>
    <col min="9232" max="9232" width="25.140625" style="197" customWidth="1"/>
    <col min="9233" max="9233" width="20.28515625" style="197" customWidth="1"/>
    <col min="9234" max="9234" width="22" style="197" customWidth="1"/>
    <col min="9235" max="9235" width="26.28515625" style="197" customWidth="1"/>
    <col min="9236" max="9472" width="8.85546875" style="197"/>
    <col min="9473" max="9473" width="13.28515625" style="197" customWidth="1"/>
    <col min="9474" max="9474" width="9.5703125" style="197" customWidth="1"/>
    <col min="9475" max="9475" width="9.85546875" style="197" customWidth="1"/>
    <col min="9476" max="9476" width="45.85546875" style="197" customWidth="1"/>
    <col min="9477" max="9477" width="54.7109375" style="197" customWidth="1"/>
    <col min="9478" max="9478" width="13.28515625" style="197" customWidth="1"/>
    <col min="9479" max="9479" width="15.7109375" style="197" customWidth="1"/>
    <col min="9480" max="9480" width="16.28515625" style="197" customWidth="1"/>
    <col min="9481" max="9481" width="15.7109375" style="197" customWidth="1"/>
    <col min="9482" max="9482" width="13" style="197" customWidth="1"/>
    <col min="9483" max="9483" width="15.7109375" style="197" customWidth="1"/>
    <col min="9484" max="9484" width="24" style="197" customWidth="1"/>
    <col min="9485" max="9485" width="20" style="197" customWidth="1"/>
    <col min="9486" max="9486" width="22.28515625" style="197" customWidth="1"/>
    <col min="9487" max="9487" width="20.5703125" style="197" customWidth="1"/>
    <col min="9488" max="9488" width="25.140625" style="197" customWidth="1"/>
    <col min="9489" max="9489" width="20.28515625" style="197" customWidth="1"/>
    <col min="9490" max="9490" width="22" style="197" customWidth="1"/>
    <col min="9491" max="9491" width="26.28515625" style="197" customWidth="1"/>
    <col min="9492" max="9728" width="8.85546875" style="197"/>
    <col min="9729" max="9729" width="13.28515625" style="197" customWidth="1"/>
    <col min="9730" max="9730" width="9.5703125" style="197" customWidth="1"/>
    <col min="9731" max="9731" width="9.85546875" style="197" customWidth="1"/>
    <col min="9732" max="9732" width="45.85546875" style="197" customWidth="1"/>
    <col min="9733" max="9733" width="54.7109375" style="197" customWidth="1"/>
    <col min="9734" max="9734" width="13.28515625" style="197" customWidth="1"/>
    <col min="9735" max="9735" width="15.7109375" style="197" customWidth="1"/>
    <col min="9736" max="9736" width="16.28515625" style="197" customWidth="1"/>
    <col min="9737" max="9737" width="15.7109375" style="197" customWidth="1"/>
    <col min="9738" max="9738" width="13" style="197" customWidth="1"/>
    <col min="9739" max="9739" width="15.7109375" style="197" customWidth="1"/>
    <col min="9740" max="9740" width="24" style="197" customWidth="1"/>
    <col min="9741" max="9741" width="20" style="197" customWidth="1"/>
    <col min="9742" max="9742" width="22.28515625" style="197" customWidth="1"/>
    <col min="9743" max="9743" width="20.5703125" style="197" customWidth="1"/>
    <col min="9744" max="9744" width="25.140625" style="197" customWidth="1"/>
    <col min="9745" max="9745" width="20.28515625" style="197" customWidth="1"/>
    <col min="9746" max="9746" width="22" style="197" customWidth="1"/>
    <col min="9747" max="9747" width="26.28515625" style="197" customWidth="1"/>
    <col min="9748" max="9984" width="8.85546875" style="197"/>
    <col min="9985" max="9985" width="13.28515625" style="197" customWidth="1"/>
    <col min="9986" max="9986" width="9.5703125" style="197" customWidth="1"/>
    <col min="9987" max="9987" width="9.85546875" style="197" customWidth="1"/>
    <col min="9988" max="9988" width="45.85546875" style="197" customWidth="1"/>
    <col min="9989" max="9989" width="54.7109375" style="197" customWidth="1"/>
    <col min="9990" max="9990" width="13.28515625" style="197" customWidth="1"/>
    <col min="9991" max="9991" width="15.7109375" style="197" customWidth="1"/>
    <col min="9992" max="9992" width="16.28515625" style="197" customWidth="1"/>
    <col min="9993" max="9993" width="15.7109375" style="197" customWidth="1"/>
    <col min="9994" max="9994" width="13" style="197" customWidth="1"/>
    <col min="9995" max="9995" width="15.7109375" style="197" customWidth="1"/>
    <col min="9996" max="9996" width="24" style="197" customWidth="1"/>
    <col min="9997" max="9997" width="20" style="197" customWidth="1"/>
    <col min="9998" max="9998" width="22.28515625" style="197" customWidth="1"/>
    <col min="9999" max="9999" width="20.5703125" style="197" customWidth="1"/>
    <col min="10000" max="10000" width="25.140625" style="197" customWidth="1"/>
    <col min="10001" max="10001" width="20.28515625" style="197" customWidth="1"/>
    <col min="10002" max="10002" width="22" style="197" customWidth="1"/>
    <col min="10003" max="10003" width="26.28515625" style="197" customWidth="1"/>
    <col min="10004" max="10240" width="8.85546875" style="197"/>
    <col min="10241" max="10241" width="13.28515625" style="197" customWidth="1"/>
    <col min="10242" max="10242" width="9.5703125" style="197" customWidth="1"/>
    <col min="10243" max="10243" width="9.85546875" style="197" customWidth="1"/>
    <col min="10244" max="10244" width="45.85546875" style="197" customWidth="1"/>
    <col min="10245" max="10245" width="54.7109375" style="197" customWidth="1"/>
    <col min="10246" max="10246" width="13.28515625" style="197" customWidth="1"/>
    <col min="10247" max="10247" width="15.7109375" style="197" customWidth="1"/>
    <col min="10248" max="10248" width="16.28515625" style="197" customWidth="1"/>
    <col min="10249" max="10249" width="15.7109375" style="197" customWidth="1"/>
    <col min="10250" max="10250" width="13" style="197" customWidth="1"/>
    <col min="10251" max="10251" width="15.7109375" style="197" customWidth="1"/>
    <col min="10252" max="10252" width="24" style="197" customWidth="1"/>
    <col min="10253" max="10253" width="20" style="197" customWidth="1"/>
    <col min="10254" max="10254" width="22.28515625" style="197" customWidth="1"/>
    <col min="10255" max="10255" width="20.5703125" style="197" customWidth="1"/>
    <col min="10256" max="10256" width="25.140625" style="197" customWidth="1"/>
    <col min="10257" max="10257" width="20.28515625" style="197" customWidth="1"/>
    <col min="10258" max="10258" width="22" style="197" customWidth="1"/>
    <col min="10259" max="10259" width="26.28515625" style="197" customWidth="1"/>
    <col min="10260" max="10496" width="8.85546875" style="197"/>
    <col min="10497" max="10497" width="13.28515625" style="197" customWidth="1"/>
    <col min="10498" max="10498" width="9.5703125" style="197" customWidth="1"/>
    <col min="10499" max="10499" width="9.85546875" style="197" customWidth="1"/>
    <col min="10500" max="10500" width="45.85546875" style="197" customWidth="1"/>
    <col min="10501" max="10501" width="54.7109375" style="197" customWidth="1"/>
    <col min="10502" max="10502" width="13.28515625" style="197" customWidth="1"/>
    <col min="10503" max="10503" width="15.7109375" style="197" customWidth="1"/>
    <col min="10504" max="10504" width="16.28515625" style="197" customWidth="1"/>
    <col min="10505" max="10505" width="15.7109375" style="197" customWidth="1"/>
    <col min="10506" max="10506" width="13" style="197" customWidth="1"/>
    <col min="10507" max="10507" width="15.7109375" style="197" customWidth="1"/>
    <col min="10508" max="10508" width="24" style="197" customWidth="1"/>
    <col min="10509" max="10509" width="20" style="197" customWidth="1"/>
    <col min="10510" max="10510" width="22.28515625" style="197" customWidth="1"/>
    <col min="10511" max="10511" width="20.5703125" style="197" customWidth="1"/>
    <col min="10512" max="10512" width="25.140625" style="197" customWidth="1"/>
    <col min="10513" max="10513" width="20.28515625" style="197" customWidth="1"/>
    <col min="10514" max="10514" width="22" style="197" customWidth="1"/>
    <col min="10515" max="10515" width="26.28515625" style="197" customWidth="1"/>
    <col min="10516" max="10752" width="8.85546875" style="197"/>
    <col min="10753" max="10753" width="13.28515625" style="197" customWidth="1"/>
    <col min="10754" max="10754" width="9.5703125" style="197" customWidth="1"/>
    <col min="10755" max="10755" width="9.85546875" style="197" customWidth="1"/>
    <col min="10756" max="10756" width="45.85546875" style="197" customWidth="1"/>
    <col min="10757" max="10757" width="54.7109375" style="197" customWidth="1"/>
    <col min="10758" max="10758" width="13.28515625" style="197" customWidth="1"/>
    <col min="10759" max="10759" width="15.7109375" style="197" customWidth="1"/>
    <col min="10760" max="10760" width="16.28515625" style="197" customWidth="1"/>
    <col min="10761" max="10761" width="15.7109375" style="197" customWidth="1"/>
    <col min="10762" max="10762" width="13" style="197" customWidth="1"/>
    <col min="10763" max="10763" width="15.7109375" style="197" customWidth="1"/>
    <col min="10764" max="10764" width="24" style="197" customWidth="1"/>
    <col min="10765" max="10765" width="20" style="197" customWidth="1"/>
    <col min="10766" max="10766" width="22.28515625" style="197" customWidth="1"/>
    <col min="10767" max="10767" width="20.5703125" style="197" customWidth="1"/>
    <col min="10768" max="10768" width="25.140625" style="197" customWidth="1"/>
    <col min="10769" max="10769" width="20.28515625" style="197" customWidth="1"/>
    <col min="10770" max="10770" width="22" style="197" customWidth="1"/>
    <col min="10771" max="10771" width="26.28515625" style="197" customWidth="1"/>
    <col min="10772" max="11008" width="8.85546875" style="197"/>
    <col min="11009" max="11009" width="13.28515625" style="197" customWidth="1"/>
    <col min="11010" max="11010" width="9.5703125" style="197" customWidth="1"/>
    <col min="11011" max="11011" width="9.85546875" style="197" customWidth="1"/>
    <col min="11012" max="11012" width="45.85546875" style="197" customWidth="1"/>
    <col min="11013" max="11013" width="54.7109375" style="197" customWidth="1"/>
    <col min="11014" max="11014" width="13.28515625" style="197" customWidth="1"/>
    <col min="11015" max="11015" width="15.7109375" style="197" customWidth="1"/>
    <col min="11016" max="11016" width="16.28515625" style="197" customWidth="1"/>
    <col min="11017" max="11017" width="15.7109375" style="197" customWidth="1"/>
    <col min="11018" max="11018" width="13" style="197" customWidth="1"/>
    <col min="11019" max="11019" width="15.7109375" style="197" customWidth="1"/>
    <col min="11020" max="11020" width="24" style="197" customWidth="1"/>
    <col min="11021" max="11021" width="20" style="197" customWidth="1"/>
    <col min="11022" max="11022" width="22.28515625" style="197" customWidth="1"/>
    <col min="11023" max="11023" width="20.5703125" style="197" customWidth="1"/>
    <col min="11024" max="11024" width="25.140625" style="197" customWidth="1"/>
    <col min="11025" max="11025" width="20.28515625" style="197" customWidth="1"/>
    <col min="11026" max="11026" width="22" style="197" customWidth="1"/>
    <col min="11027" max="11027" width="26.28515625" style="197" customWidth="1"/>
    <col min="11028" max="11264" width="8.85546875" style="197"/>
    <col min="11265" max="11265" width="13.28515625" style="197" customWidth="1"/>
    <col min="11266" max="11266" width="9.5703125" style="197" customWidth="1"/>
    <col min="11267" max="11267" width="9.85546875" style="197" customWidth="1"/>
    <col min="11268" max="11268" width="45.85546875" style="197" customWidth="1"/>
    <col min="11269" max="11269" width="54.7109375" style="197" customWidth="1"/>
    <col min="11270" max="11270" width="13.28515625" style="197" customWidth="1"/>
    <col min="11271" max="11271" width="15.7109375" style="197" customWidth="1"/>
    <col min="11272" max="11272" width="16.28515625" style="197" customWidth="1"/>
    <col min="11273" max="11273" width="15.7109375" style="197" customWidth="1"/>
    <col min="11274" max="11274" width="13" style="197" customWidth="1"/>
    <col min="11275" max="11275" width="15.7109375" style="197" customWidth="1"/>
    <col min="11276" max="11276" width="24" style="197" customWidth="1"/>
    <col min="11277" max="11277" width="20" style="197" customWidth="1"/>
    <col min="11278" max="11278" width="22.28515625" style="197" customWidth="1"/>
    <col min="11279" max="11279" width="20.5703125" style="197" customWidth="1"/>
    <col min="11280" max="11280" width="25.140625" style="197" customWidth="1"/>
    <col min="11281" max="11281" width="20.28515625" style="197" customWidth="1"/>
    <col min="11282" max="11282" width="22" style="197" customWidth="1"/>
    <col min="11283" max="11283" width="26.28515625" style="197" customWidth="1"/>
    <col min="11284" max="11520" width="8.85546875" style="197"/>
    <col min="11521" max="11521" width="13.28515625" style="197" customWidth="1"/>
    <col min="11522" max="11522" width="9.5703125" style="197" customWidth="1"/>
    <col min="11523" max="11523" width="9.85546875" style="197" customWidth="1"/>
    <col min="11524" max="11524" width="45.85546875" style="197" customWidth="1"/>
    <col min="11525" max="11525" width="54.7109375" style="197" customWidth="1"/>
    <col min="11526" max="11526" width="13.28515625" style="197" customWidth="1"/>
    <col min="11527" max="11527" width="15.7109375" style="197" customWidth="1"/>
    <col min="11528" max="11528" width="16.28515625" style="197" customWidth="1"/>
    <col min="11529" max="11529" width="15.7109375" style="197" customWidth="1"/>
    <col min="11530" max="11530" width="13" style="197" customWidth="1"/>
    <col min="11531" max="11531" width="15.7109375" style="197" customWidth="1"/>
    <col min="11532" max="11532" width="24" style="197" customWidth="1"/>
    <col min="11533" max="11533" width="20" style="197" customWidth="1"/>
    <col min="11534" max="11534" width="22.28515625" style="197" customWidth="1"/>
    <col min="11535" max="11535" width="20.5703125" style="197" customWidth="1"/>
    <col min="11536" max="11536" width="25.140625" style="197" customWidth="1"/>
    <col min="11537" max="11537" width="20.28515625" style="197" customWidth="1"/>
    <col min="11538" max="11538" width="22" style="197" customWidth="1"/>
    <col min="11539" max="11539" width="26.28515625" style="197" customWidth="1"/>
    <col min="11540" max="11776" width="8.85546875" style="197"/>
    <col min="11777" max="11777" width="13.28515625" style="197" customWidth="1"/>
    <col min="11778" max="11778" width="9.5703125" style="197" customWidth="1"/>
    <col min="11779" max="11779" width="9.85546875" style="197" customWidth="1"/>
    <col min="11780" max="11780" width="45.85546875" style="197" customWidth="1"/>
    <col min="11781" max="11781" width="54.7109375" style="197" customWidth="1"/>
    <col min="11782" max="11782" width="13.28515625" style="197" customWidth="1"/>
    <col min="11783" max="11783" width="15.7109375" style="197" customWidth="1"/>
    <col min="11784" max="11784" width="16.28515625" style="197" customWidth="1"/>
    <col min="11785" max="11785" width="15.7109375" style="197" customWidth="1"/>
    <col min="11786" max="11786" width="13" style="197" customWidth="1"/>
    <col min="11787" max="11787" width="15.7109375" style="197" customWidth="1"/>
    <col min="11788" max="11788" width="24" style="197" customWidth="1"/>
    <col min="11789" max="11789" width="20" style="197" customWidth="1"/>
    <col min="11790" max="11790" width="22.28515625" style="197" customWidth="1"/>
    <col min="11791" max="11791" width="20.5703125" style="197" customWidth="1"/>
    <col min="11792" max="11792" width="25.140625" style="197" customWidth="1"/>
    <col min="11793" max="11793" width="20.28515625" style="197" customWidth="1"/>
    <col min="11794" max="11794" width="22" style="197" customWidth="1"/>
    <col min="11795" max="11795" width="26.28515625" style="197" customWidth="1"/>
    <col min="11796" max="12032" width="8.85546875" style="197"/>
    <col min="12033" max="12033" width="13.28515625" style="197" customWidth="1"/>
    <col min="12034" max="12034" width="9.5703125" style="197" customWidth="1"/>
    <col min="12035" max="12035" width="9.85546875" style="197" customWidth="1"/>
    <col min="12036" max="12036" width="45.85546875" style="197" customWidth="1"/>
    <col min="12037" max="12037" width="54.7109375" style="197" customWidth="1"/>
    <col min="12038" max="12038" width="13.28515625" style="197" customWidth="1"/>
    <col min="12039" max="12039" width="15.7109375" style="197" customWidth="1"/>
    <col min="12040" max="12040" width="16.28515625" style="197" customWidth="1"/>
    <col min="12041" max="12041" width="15.7109375" style="197" customWidth="1"/>
    <col min="12042" max="12042" width="13" style="197" customWidth="1"/>
    <col min="12043" max="12043" width="15.7109375" style="197" customWidth="1"/>
    <col min="12044" max="12044" width="24" style="197" customWidth="1"/>
    <col min="12045" max="12045" width="20" style="197" customWidth="1"/>
    <col min="12046" max="12046" width="22.28515625" style="197" customWidth="1"/>
    <col min="12047" max="12047" width="20.5703125" style="197" customWidth="1"/>
    <col min="12048" max="12048" width="25.140625" style="197" customWidth="1"/>
    <col min="12049" max="12049" width="20.28515625" style="197" customWidth="1"/>
    <col min="12050" max="12050" width="22" style="197" customWidth="1"/>
    <col min="12051" max="12051" width="26.28515625" style="197" customWidth="1"/>
    <col min="12052" max="12288" width="8.85546875" style="197"/>
    <col min="12289" max="12289" width="13.28515625" style="197" customWidth="1"/>
    <col min="12290" max="12290" width="9.5703125" style="197" customWidth="1"/>
    <col min="12291" max="12291" width="9.85546875" style="197" customWidth="1"/>
    <col min="12292" max="12292" width="45.85546875" style="197" customWidth="1"/>
    <col min="12293" max="12293" width="54.7109375" style="197" customWidth="1"/>
    <col min="12294" max="12294" width="13.28515625" style="197" customWidth="1"/>
    <col min="12295" max="12295" width="15.7109375" style="197" customWidth="1"/>
    <col min="12296" max="12296" width="16.28515625" style="197" customWidth="1"/>
    <col min="12297" max="12297" width="15.7109375" style="197" customWidth="1"/>
    <col min="12298" max="12298" width="13" style="197" customWidth="1"/>
    <col min="12299" max="12299" width="15.7109375" style="197" customWidth="1"/>
    <col min="12300" max="12300" width="24" style="197" customWidth="1"/>
    <col min="12301" max="12301" width="20" style="197" customWidth="1"/>
    <col min="12302" max="12302" width="22.28515625" style="197" customWidth="1"/>
    <col min="12303" max="12303" width="20.5703125" style="197" customWidth="1"/>
    <col min="12304" max="12304" width="25.140625" style="197" customWidth="1"/>
    <col min="12305" max="12305" width="20.28515625" style="197" customWidth="1"/>
    <col min="12306" max="12306" width="22" style="197" customWidth="1"/>
    <col min="12307" max="12307" width="26.28515625" style="197" customWidth="1"/>
    <col min="12308" max="12544" width="8.85546875" style="197"/>
    <col min="12545" max="12545" width="13.28515625" style="197" customWidth="1"/>
    <col min="12546" max="12546" width="9.5703125" style="197" customWidth="1"/>
    <col min="12547" max="12547" width="9.85546875" style="197" customWidth="1"/>
    <col min="12548" max="12548" width="45.85546875" style="197" customWidth="1"/>
    <col min="12549" max="12549" width="54.7109375" style="197" customWidth="1"/>
    <col min="12550" max="12550" width="13.28515625" style="197" customWidth="1"/>
    <col min="12551" max="12551" width="15.7109375" style="197" customWidth="1"/>
    <col min="12552" max="12552" width="16.28515625" style="197" customWidth="1"/>
    <col min="12553" max="12553" width="15.7109375" style="197" customWidth="1"/>
    <col min="12554" max="12554" width="13" style="197" customWidth="1"/>
    <col min="12555" max="12555" width="15.7109375" style="197" customWidth="1"/>
    <col min="12556" max="12556" width="24" style="197" customWidth="1"/>
    <col min="12557" max="12557" width="20" style="197" customWidth="1"/>
    <col min="12558" max="12558" width="22.28515625" style="197" customWidth="1"/>
    <col min="12559" max="12559" width="20.5703125" style="197" customWidth="1"/>
    <col min="12560" max="12560" width="25.140625" style="197" customWidth="1"/>
    <col min="12561" max="12561" width="20.28515625" style="197" customWidth="1"/>
    <col min="12562" max="12562" width="22" style="197" customWidth="1"/>
    <col min="12563" max="12563" width="26.28515625" style="197" customWidth="1"/>
    <col min="12564" max="12800" width="8.85546875" style="197"/>
    <col min="12801" max="12801" width="13.28515625" style="197" customWidth="1"/>
    <col min="12802" max="12802" width="9.5703125" style="197" customWidth="1"/>
    <col min="12803" max="12803" width="9.85546875" style="197" customWidth="1"/>
    <col min="12804" max="12804" width="45.85546875" style="197" customWidth="1"/>
    <col min="12805" max="12805" width="54.7109375" style="197" customWidth="1"/>
    <col min="12806" max="12806" width="13.28515625" style="197" customWidth="1"/>
    <col min="12807" max="12807" width="15.7109375" style="197" customWidth="1"/>
    <col min="12808" max="12808" width="16.28515625" style="197" customWidth="1"/>
    <col min="12809" max="12809" width="15.7109375" style="197" customWidth="1"/>
    <col min="12810" max="12810" width="13" style="197" customWidth="1"/>
    <col min="12811" max="12811" width="15.7109375" style="197" customWidth="1"/>
    <col min="12812" max="12812" width="24" style="197" customWidth="1"/>
    <col min="12813" max="12813" width="20" style="197" customWidth="1"/>
    <col min="12814" max="12814" width="22.28515625" style="197" customWidth="1"/>
    <col min="12815" max="12815" width="20.5703125" style="197" customWidth="1"/>
    <col min="12816" max="12816" width="25.140625" style="197" customWidth="1"/>
    <col min="12817" max="12817" width="20.28515625" style="197" customWidth="1"/>
    <col min="12818" max="12818" width="22" style="197" customWidth="1"/>
    <col min="12819" max="12819" width="26.28515625" style="197" customWidth="1"/>
    <col min="12820" max="13056" width="8.85546875" style="197"/>
    <col min="13057" max="13057" width="13.28515625" style="197" customWidth="1"/>
    <col min="13058" max="13058" width="9.5703125" style="197" customWidth="1"/>
    <col min="13059" max="13059" width="9.85546875" style="197" customWidth="1"/>
    <col min="13060" max="13060" width="45.85546875" style="197" customWidth="1"/>
    <col min="13061" max="13061" width="54.7109375" style="197" customWidth="1"/>
    <col min="13062" max="13062" width="13.28515625" style="197" customWidth="1"/>
    <col min="13063" max="13063" width="15.7109375" style="197" customWidth="1"/>
    <col min="13064" max="13064" width="16.28515625" style="197" customWidth="1"/>
    <col min="13065" max="13065" width="15.7109375" style="197" customWidth="1"/>
    <col min="13066" max="13066" width="13" style="197" customWidth="1"/>
    <col min="13067" max="13067" width="15.7109375" style="197" customWidth="1"/>
    <col min="13068" max="13068" width="24" style="197" customWidth="1"/>
    <col min="13069" max="13069" width="20" style="197" customWidth="1"/>
    <col min="13070" max="13070" width="22.28515625" style="197" customWidth="1"/>
    <col min="13071" max="13071" width="20.5703125" style="197" customWidth="1"/>
    <col min="13072" max="13072" width="25.140625" style="197" customWidth="1"/>
    <col min="13073" max="13073" width="20.28515625" style="197" customWidth="1"/>
    <col min="13074" max="13074" width="22" style="197" customWidth="1"/>
    <col min="13075" max="13075" width="26.28515625" style="197" customWidth="1"/>
    <col min="13076" max="13312" width="8.85546875" style="197"/>
    <col min="13313" max="13313" width="13.28515625" style="197" customWidth="1"/>
    <col min="13314" max="13314" width="9.5703125" style="197" customWidth="1"/>
    <col min="13315" max="13315" width="9.85546875" style="197" customWidth="1"/>
    <col min="13316" max="13316" width="45.85546875" style="197" customWidth="1"/>
    <col min="13317" max="13317" width="54.7109375" style="197" customWidth="1"/>
    <col min="13318" max="13318" width="13.28515625" style="197" customWidth="1"/>
    <col min="13319" max="13319" width="15.7109375" style="197" customWidth="1"/>
    <col min="13320" max="13320" width="16.28515625" style="197" customWidth="1"/>
    <col min="13321" max="13321" width="15.7109375" style="197" customWidth="1"/>
    <col min="13322" max="13322" width="13" style="197" customWidth="1"/>
    <col min="13323" max="13323" width="15.7109375" style="197" customWidth="1"/>
    <col min="13324" max="13324" width="24" style="197" customWidth="1"/>
    <col min="13325" max="13325" width="20" style="197" customWidth="1"/>
    <col min="13326" max="13326" width="22.28515625" style="197" customWidth="1"/>
    <col min="13327" max="13327" width="20.5703125" style="197" customWidth="1"/>
    <col min="13328" max="13328" width="25.140625" style="197" customWidth="1"/>
    <col min="13329" max="13329" width="20.28515625" style="197" customWidth="1"/>
    <col min="13330" max="13330" width="22" style="197" customWidth="1"/>
    <col min="13331" max="13331" width="26.28515625" style="197" customWidth="1"/>
    <col min="13332" max="13568" width="8.85546875" style="197"/>
    <col min="13569" max="13569" width="13.28515625" style="197" customWidth="1"/>
    <col min="13570" max="13570" width="9.5703125" style="197" customWidth="1"/>
    <col min="13571" max="13571" width="9.85546875" style="197" customWidth="1"/>
    <col min="13572" max="13572" width="45.85546875" style="197" customWidth="1"/>
    <col min="13573" max="13573" width="54.7109375" style="197" customWidth="1"/>
    <col min="13574" max="13574" width="13.28515625" style="197" customWidth="1"/>
    <col min="13575" max="13575" width="15.7109375" style="197" customWidth="1"/>
    <col min="13576" max="13576" width="16.28515625" style="197" customWidth="1"/>
    <col min="13577" max="13577" width="15.7109375" style="197" customWidth="1"/>
    <col min="13578" max="13578" width="13" style="197" customWidth="1"/>
    <col min="13579" max="13579" width="15.7109375" style="197" customWidth="1"/>
    <col min="13580" max="13580" width="24" style="197" customWidth="1"/>
    <col min="13581" max="13581" width="20" style="197" customWidth="1"/>
    <col min="13582" max="13582" width="22.28515625" style="197" customWidth="1"/>
    <col min="13583" max="13583" width="20.5703125" style="197" customWidth="1"/>
    <col min="13584" max="13584" width="25.140625" style="197" customWidth="1"/>
    <col min="13585" max="13585" width="20.28515625" style="197" customWidth="1"/>
    <col min="13586" max="13586" width="22" style="197" customWidth="1"/>
    <col min="13587" max="13587" width="26.28515625" style="197" customWidth="1"/>
    <col min="13588" max="13824" width="8.85546875" style="197"/>
    <col min="13825" max="13825" width="13.28515625" style="197" customWidth="1"/>
    <col min="13826" max="13826" width="9.5703125" style="197" customWidth="1"/>
    <col min="13827" max="13827" width="9.85546875" style="197" customWidth="1"/>
    <col min="13828" max="13828" width="45.85546875" style="197" customWidth="1"/>
    <col min="13829" max="13829" width="54.7109375" style="197" customWidth="1"/>
    <col min="13830" max="13830" width="13.28515625" style="197" customWidth="1"/>
    <col min="13831" max="13831" width="15.7109375" style="197" customWidth="1"/>
    <col min="13832" max="13832" width="16.28515625" style="197" customWidth="1"/>
    <col min="13833" max="13833" width="15.7109375" style="197" customWidth="1"/>
    <col min="13834" max="13834" width="13" style="197" customWidth="1"/>
    <col min="13835" max="13835" width="15.7109375" style="197" customWidth="1"/>
    <col min="13836" max="13836" width="24" style="197" customWidth="1"/>
    <col min="13837" max="13837" width="20" style="197" customWidth="1"/>
    <col min="13838" max="13838" width="22.28515625" style="197" customWidth="1"/>
    <col min="13839" max="13839" width="20.5703125" style="197" customWidth="1"/>
    <col min="13840" max="13840" width="25.140625" style="197" customWidth="1"/>
    <col min="13841" max="13841" width="20.28515625" style="197" customWidth="1"/>
    <col min="13842" max="13842" width="22" style="197" customWidth="1"/>
    <col min="13843" max="13843" width="26.28515625" style="197" customWidth="1"/>
    <col min="13844" max="14080" width="8.85546875" style="197"/>
    <col min="14081" max="14081" width="13.28515625" style="197" customWidth="1"/>
    <col min="14082" max="14082" width="9.5703125" style="197" customWidth="1"/>
    <col min="14083" max="14083" width="9.85546875" style="197" customWidth="1"/>
    <col min="14084" max="14084" width="45.85546875" style="197" customWidth="1"/>
    <col min="14085" max="14085" width="54.7109375" style="197" customWidth="1"/>
    <col min="14086" max="14086" width="13.28515625" style="197" customWidth="1"/>
    <col min="14087" max="14087" width="15.7109375" style="197" customWidth="1"/>
    <col min="14088" max="14088" width="16.28515625" style="197" customWidth="1"/>
    <col min="14089" max="14089" width="15.7109375" style="197" customWidth="1"/>
    <col min="14090" max="14090" width="13" style="197" customWidth="1"/>
    <col min="14091" max="14091" width="15.7109375" style="197" customWidth="1"/>
    <col min="14092" max="14092" width="24" style="197" customWidth="1"/>
    <col min="14093" max="14093" width="20" style="197" customWidth="1"/>
    <col min="14094" max="14094" width="22.28515625" style="197" customWidth="1"/>
    <col min="14095" max="14095" width="20.5703125" style="197" customWidth="1"/>
    <col min="14096" max="14096" width="25.140625" style="197" customWidth="1"/>
    <col min="14097" max="14097" width="20.28515625" style="197" customWidth="1"/>
    <col min="14098" max="14098" width="22" style="197" customWidth="1"/>
    <col min="14099" max="14099" width="26.28515625" style="197" customWidth="1"/>
    <col min="14100" max="14336" width="8.85546875" style="197"/>
    <col min="14337" max="14337" width="13.28515625" style="197" customWidth="1"/>
    <col min="14338" max="14338" width="9.5703125" style="197" customWidth="1"/>
    <col min="14339" max="14339" width="9.85546875" style="197" customWidth="1"/>
    <col min="14340" max="14340" width="45.85546875" style="197" customWidth="1"/>
    <col min="14341" max="14341" width="54.7109375" style="197" customWidth="1"/>
    <col min="14342" max="14342" width="13.28515625" style="197" customWidth="1"/>
    <col min="14343" max="14343" width="15.7109375" style="197" customWidth="1"/>
    <col min="14344" max="14344" width="16.28515625" style="197" customWidth="1"/>
    <col min="14345" max="14345" width="15.7109375" style="197" customWidth="1"/>
    <col min="14346" max="14346" width="13" style="197" customWidth="1"/>
    <col min="14347" max="14347" width="15.7109375" style="197" customWidth="1"/>
    <col min="14348" max="14348" width="24" style="197" customWidth="1"/>
    <col min="14349" max="14349" width="20" style="197" customWidth="1"/>
    <col min="14350" max="14350" width="22.28515625" style="197" customWidth="1"/>
    <col min="14351" max="14351" width="20.5703125" style="197" customWidth="1"/>
    <col min="14352" max="14352" width="25.140625" style="197" customWidth="1"/>
    <col min="14353" max="14353" width="20.28515625" style="197" customWidth="1"/>
    <col min="14354" max="14354" width="22" style="197" customWidth="1"/>
    <col min="14355" max="14355" width="26.28515625" style="197" customWidth="1"/>
    <col min="14356" max="14592" width="8.85546875" style="197"/>
    <col min="14593" max="14593" width="13.28515625" style="197" customWidth="1"/>
    <col min="14594" max="14594" width="9.5703125" style="197" customWidth="1"/>
    <col min="14595" max="14595" width="9.85546875" style="197" customWidth="1"/>
    <col min="14596" max="14596" width="45.85546875" style="197" customWidth="1"/>
    <col min="14597" max="14597" width="54.7109375" style="197" customWidth="1"/>
    <col min="14598" max="14598" width="13.28515625" style="197" customWidth="1"/>
    <col min="14599" max="14599" width="15.7109375" style="197" customWidth="1"/>
    <col min="14600" max="14600" width="16.28515625" style="197" customWidth="1"/>
    <col min="14601" max="14601" width="15.7109375" style="197" customWidth="1"/>
    <col min="14602" max="14602" width="13" style="197" customWidth="1"/>
    <col min="14603" max="14603" width="15.7109375" style="197" customWidth="1"/>
    <col min="14604" max="14604" width="24" style="197" customWidth="1"/>
    <col min="14605" max="14605" width="20" style="197" customWidth="1"/>
    <col min="14606" max="14606" width="22.28515625" style="197" customWidth="1"/>
    <col min="14607" max="14607" width="20.5703125" style="197" customWidth="1"/>
    <col min="14608" max="14608" width="25.140625" style="197" customWidth="1"/>
    <col min="14609" max="14609" width="20.28515625" style="197" customWidth="1"/>
    <col min="14610" max="14610" width="22" style="197" customWidth="1"/>
    <col min="14611" max="14611" width="26.28515625" style="197" customWidth="1"/>
    <col min="14612" max="14848" width="8.85546875" style="197"/>
    <col min="14849" max="14849" width="13.28515625" style="197" customWidth="1"/>
    <col min="14850" max="14850" width="9.5703125" style="197" customWidth="1"/>
    <col min="14851" max="14851" width="9.85546875" style="197" customWidth="1"/>
    <col min="14852" max="14852" width="45.85546875" style="197" customWidth="1"/>
    <col min="14853" max="14853" width="54.7109375" style="197" customWidth="1"/>
    <col min="14854" max="14854" width="13.28515625" style="197" customWidth="1"/>
    <col min="14855" max="14855" width="15.7109375" style="197" customWidth="1"/>
    <col min="14856" max="14856" width="16.28515625" style="197" customWidth="1"/>
    <col min="14857" max="14857" width="15.7109375" style="197" customWidth="1"/>
    <col min="14858" max="14858" width="13" style="197" customWidth="1"/>
    <col min="14859" max="14859" width="15.7109375" style="197" customWidth="1"/>
    <col min="14860" max="14860" width="24" style="197" customWidth="1"/>
    <col min="14861" max="14861" width="20" style="197" customWidth="1"/>
    <col min="14862" max="14862" width="22.28515625" style="197" customWidth="1"/>
    <col min="14863" max="14863" width="20.5703125" style="197" customWidth="1"/>
    <col min="14864" max="14864" width="25.140625" style="197" customWidth="1"/>
    <col min="14865" max="14865" width="20.28515625" style="197" customWidth="1"/>
    <col min="14866" max="14866" width="22" style="197" customWidth="1"/>
    <col min="14867" max="14867" width="26.28515625" style="197" customWidth="1"/>
    <col min="14868" max="15104" width="8.85546875" style="197"/>
    <col min="15105" max="15105" width="13.28515625" style="197" customWidth="1"/>
    <col min="15106" max="15106" width="9.5703125" style="197" customWidth="1"/>
    <col min="15107" max="15107" width="9.85546875" style="197" customWidth="1"/>
    <col min="15108" max="15108" width="45.85546875" style="197" customWidth="1"/>
    <col min="15109" max="15109" width="54.7109375" style="197" customWidth="1"/>
    <col min="15110" max="15110" width="13.28515625" style="197" customWidth="1"/>
    <col min="15111" max="15111" width="15.7109375" style="197" customWidth="1"/>
    <col min="15112" max="15112" width="16.28515625" style="197" customWidth="1"/>
    <col min="15113" max="15113" width="15.7109375" style="197" customWidth="1"/>
    <col min="15114" max="15114" width="13" style="197" customWidth="1"/>
    <col min="15115" max="15115" width="15.7109375" style="197" customWidth="1"/>
    <col min="15116" max="15116" width="24" style="197" customWidth="1"/>
    <col min="15117" max="15117" width="20" style="197" customWidth="1"/>
    <col min="15118" max="15118" width="22.28515625" style="197" customWidth="1"/>
    <col min="15119" max="15119" width="20.5703125" style="197" customWidth="1"/>
    <col min="15120" max="15120" width="25.140625" style="197" customWidth="1"/>
    <col min="15121" max="15121" width="20.28515625" style="197" customWidth="1"/>
    <col min="15122" max="15122" width="22" style="197" customWidth="1"/>
    <col min="15123" max="15123" width="26.28515625" style="197" customWidth="1"/>
    <col min="15124" max="15360" width="8.85546875" style="197"/>
    <col min="15361" max="15361" width="13.28515625" style="197" customWidth="1"/>
    <col min="15362" max="15362" width="9.5703125" style="197" customWidth="1"/>
    <col min="15363" max="15363" width="9.85546875" style="197" customWidth="1"/>
    <col min="15364" max="15364" width="45.85546875" style="197" customWidth="1"/>
    <col min="15365" max="15365" width="54.7109375" style="197" customWidth="1"/>
    <col min="15366" max="15366" width="13.28515625" style="197" customWidth="1"/>
    <col min="15367" max="15367" width="15.7109375" style="197" customWidth="1"/>
    <col min="15368" max="15368" width="16.28515625" style="197" customWidth="1"/>
    <col min="15369" max="15369" width="15.7109375" style="197" customWidth="1"/>
    <col min="15370" max="15370" width="13" style="197" customWidth="1"/>
    <col min="15371" max="15371" width="15.7109375" style="197" customWidth="1"/>
    <col min="15372" max="15372" width="24" style="197" customWidth="1"/>
    <col min="15373" max="15373" width="20" style="197" customWidth="1"/>
    <col min="15374" max="15374" width="22.28515625" style="197" customWidth="1"/>
    <col min="15375" max="15375" width="20.5703125" style="197" customWidth="1"/>
    <col min="15376" max="15376" width="25.140625" style="197" customWidth="1"/>
    <col min="15377" max="15377" width="20.28515625" style="197" customWidth="1"/>
    <col min="15378" max="15378" width="22" style="197" customWidth="1"/>
    <col min="15379" max="15379" width="26.28515625" style="197" customWidth="1"/>
    <col min="15380" max="15616" width="8.85546875" style="197"/>
    <col min="15617" max="15617" width="13.28515625" style="197" customWidth="1"/>
    <col min="15618" max="15618" width="9.5703125" style="197" customWidth="1"/>
    <col min="15619" max="15619" width="9.85546875" style="197" customWidth="1"/>
    <col min="15620" max="15620" width="45.85546875" style="197" customWidth="1"/>
    <col min="15621" max="15621" width="54.7109375" style="197" customWidth="1"/>
    <col min="15622" max="15622" width="13.28515625" style="197" customWidth="1"/>
    <col min="15623" max="15623" width="15.7109375" style="197" customWidth="1"/>
    <col min="15624" max="15624" width="16.28515625" style="197" customWidth="1"/>
    <col min="15625" max="15625" width="15.7109375" style="197" customWidth="1"/>
    <col min="15626" max="15626" width="13" style="197" customWidth="1"/>
    <col min="15627" max="15627" width="15.7109375" style="197" customWidth="1"/>
    <col min="15628" max="15628" width="24" style="197" customWidth="1"/>
    <col min="15629" max="15629" width="20" style="197" customWidth="1"/>
    <col min="15630" max="15630" width="22.28515625" style="197" customWidth="1"/>
    <col min="15631" max="15631" width="20.5703125" style="197" customWidth="1"/>
    <col min="15632" max="15632" width="25.140625" style="197" customWidth="1"/>
    <col min="15633" max="15633" width="20.28515625" style="197" customWidth="1"/>
    <col min="15634" max="15634" width="22" style="197" customWidth="1"/>
    <col min="15635" max="15635" width="26.28515625" style="197" customWidth="1"/>
    <col min="15636" max="15872" width="8.85546875" style="197"/>
    <col min="15873" max="15873" width="13.28515625" style="197" customWidth="1"/>
    <col min="15874" max="15874" width="9.5703125" style="197" customWidth="1"/>
    <col min="15875" max="15875" width="9.85546875" style="197" customWidth="1"/>
    <col min="15876" max="15876" width="45.85546875" style="197" customWidth="1"/>
    <col min="15877" max="15877" width="54.7109375" style="197" customWidth="1"/>
    <col min="15878" max="15878" width="13.28515625" style="197" customWidth="1"/>
    <col min="15879" max="15879" width="15.7109375" style="197" customWidth="1"/>
    <col min="15880" max="15880" width="16.28515625" style="197" customWidth="1"/>
    <col min="15881" max="15881" width="15.7109375" style="197" customWidth="1"/>
    <col min="15882" max="15882" width="13" style="197" customWidth="1"/>
    <col min="15883" max="15883" width="15.7109375" style="197" customWidth="1"/>
    <col min="15884" max="15884" width="24" style="197" customWidth="1"/>
    <col min="15885" max="15885" width="20" style="197" customWidth="1"/>
    <col min="15886" max="15886" width="22.28515625" style="197" customWidth="1"/>
    <col min="15887" max="15887" width="20.5703125" style="197" customWidth="1"/>
    <col min="15888" max="15888" width="25.140625" style="197" customWidth="1"/>
    <col min="15889" max="15889" width="20.28515625" style="197" customWidth="1"/>
    <col min="15890" max="15890" width="22" style="197" customWidth="1"/>
    <col min="15891" max="15891" width="26.28515625" style="197" customWidth="1"/>
    <col min="15892" max="16128" width="8.85546875" style="197"/>
    <col min="16129" max="16129" width="13.28515625" style="197" customWidth="1"/>
    <col min="16130" max="16130" width="9.5703125" style="197" customWidth="1"/>
    <col min="16131" max="16131" width="9.85546875" style="197" customWidth="1"/>
    <col min="16132" max="16132" width="45.85546875" style="197" customWidth="1"/>
    <col min="16133" max="16133" width="54.7109375" style="197" customWidth="1"/>
    <col min="16134" max="16134" width="13.28515625" style="197" customWidth="1"/>
    <col min="16135" max="16135" width="15.7109375" style="197" customWidth="1"/>
    <col min="16136" max="16136" width="16.28515625" style="197" customWidth="1"/>
    <col min="16137" max="16137" width="15.7109375" style="197" customWidth="1"/>
    <col min="16138" max="16138" width="13" style="197" customWidth="1"/>
    <col min="16139" max="16139" width="15.7109375" style="197" customWidth="1"/>
    <col min="16140" max="16140" width="24" style="197" customWidth="1"/>
    <col min="16141" max="16141" width="20" style="197" customWidth="1"/>
    <col min="16142" max="16142" width="22.28515625" style="197" customWidth="1"/>
    <col min="16143" max="16143" width="20.5703125" style="197" customWidth="1"/>
    <col min="16144" max="16144" width="25.140625" style="197" customWidth="1"/>
    <col min="16145" max="16145" width="20.28515625" style="197" customWidth="1"/>
    <col min="16146" max="16146" width="22" style="197" customWidth="1"/>
    <col min="16147" max="16147" width="26.28515625" style="197" customWidth="1"/>
    <col min="16148" max="16384" width="8.85546875" style="197"/>
  </cols>
  <sheetData>
    <row r="1" spans="1:20" ht="67.150000000000006" customHeight="1">
      <c r="A1" s="188"/>
      <c r="B1" s="188"/>
      <c r="C1" s="188"/>
      <c r="D1" s="188"/>
      <c r="E1" s="196"/>
      <c r="F1" s="459" t="s">
        <v>485</v>
      </c>
      <c r="G1" s="459"/>
      <c r="H1" s="459"/>
      <c r="I1" s="459"/>
      <c r="J1" s="459"/>
    </row>
    <row r="2" spans="1:20" ht="10.9" customHeight="1">
      <c r="A2" s="188"/>
      <c r="B2" s="188"/>
      <c r="C2" s="188"/>
      <c r="D2" s="188"/>
      <c r="E2" s="198"/>
      <c r="F2" s="188"/>
      <c r="G2" s="188"/>
      <c r="H2" s="188"/>
      <c r="I2" s="188"/>
      <c r="J2" s="188"/>
      <c r="L2" s="199"/>
      <c r="N2" s="200"/>
      <c r="O2" s="201"/>
      <c r="P2" s="201"/>
      <c r="Q2" s="201"/>
      <c r="R2" s="201"/>
      <c r="S2" s="201"/>
      <c r="T2" s="201"/>
    </row>
    <row r="3" spans="1:20" ht="22.9" customHeight="1">
      <c r="A3" s="463" t="s">
        <v>150</v>
      </c>
      <c r="B3" s="463"/>
      <c r="C3" s="463"/>
      <c r="D3" s="463"/>
      <c r="E3" s="463"/>
      <c r="F3" s="463"/>
      <c r="G3" s="463"/>
      <c r="H3" s="463"/>
      <c r="I3" s="463"/>
      <c r="J3" s="463"/>
      <c r="K3" s="202"/>
      <c r="N3" s="201"/>
      <c r="O3" s="201"/>
      <c r="P3" s="201"/>
      <c r="Q3" s="201"/>
      <c r="R3" s="201"/>
      <c r="S3" s="201"/>
      <c r="T3" s="201"/>
    </row>
    <row r="4" spans="1:20" s="81" customFormat="1" ht="25.15" customHeight="1">
      <c r="A4" s="442" t="s">
        <v>55</v>
      </c>
      <c r="B4" s="442"/>
      <c r="C4" s="442"/>
      <c r="D4" s="442"/>
      <c r="E4" s="442"/>
      <c r="F4" s="442"/>
      <c r="G4" s="442"/>
      <c r="H4" s="442"/>
      <c r="I4" s="442"/>
      <c r="J4" s="442"/>
    </row>
    <row r="5" spans="1:20" s="81" customFormat="1" ht="16.149999999999999" customHeight="1">
      <c r="A5" s="464" t="s">
        <v>56</v>
      </c>
      <c r="B5" s="464"/>
      <c r="C5" s="464"/>
      <c r="D5" s="464"/>
      <c r="E5" s="464"/>
      <c r="F5" s="464"/>
      <c r="G5" s="464"/>
      <c r="H5" s="464"/>
      <c r="I5" s="464"/>
      <c r="J5" s="464"/>
    </row>
    <row r="6" spans="1:20" ht="19.149999999999999" customHeight="1">
      <c r="A6" s="203"/>
      <c r="B6" s="203"/>
      <c r="C6" s="203"/>
      <c r="D6" s="203"/>
      <c r="E6" s="204"/>
      <c r="F6" s="203"/>
      <c r="G6" s="203"/>
      <c r="H6" s="203"/>
      <c r="I6" s="203"/>
      <c r="J6" s="91" t="s">
        <v>62</v>
      </c>
      <c r="K6" s="202"/>
      <c r="N6" s="201"/>
      <c r="O6" s="201"/>
      <c r="P6" s="201"/>
      <c r="Q6" s="201"/>
      <c r="R6" s="201"/>
      <c r="S6" s="201"/>
      <c r="T6" s="201"/>
    </row>
    <row r="7" spans="1:20" s="81" customFormat="1" ht="84.6" customHeight="1">
      <c r="A7" s="133" t="s">
        <v>114</v>
      </c>
      <c r="B7" s="205" t="s">
        <v>144</v>
      </c>
      <c r="C7" s="205" t="s">
        <v>145</v>
      </c>
      <c r="D7" s="205" t="s">
        <v>3</v>
      </c>
      <c r="E7" s="92" t="s">
        <v>146</v>
      </c>
      <c r="F7" s="206" t="s">
        <v>147</v>
      </c>
      <c r="G7" s="206" t="s">
        <v>148</v>
      </c>
      <c r="H7" s="206" t="s">
        <v>149</v>
      </c>
      <c r="I7" s="206" t="s">
        <v>152</v>
      </c>
      <c r="J7" s="206" t="s">
        <v>153</v>
      </c>
      <c r="K7" s="207"/>
    </row>
    <row r="8" spans="1:20" s="209" customFormat="1" ht="15.6" customHeight="1">
      <c r="A8" s="208">
        <v>1</v>
      </c>
      <c r="B8" s="93">
        <v>2</v>
      </c>
      <c r="C8" s="93">
        <v>3</v>
      </c>
      <c r="D8" s="93">
        <v>4</v>
      </c>
      <c r="E8" s="93">
        <v>5</v>
      </c>
      <c r="F8" s="93">
        <v>6</v>
      </c>
      <c r="G8" s="93">
        <v>7</v>
      </c>
      <c r="H8" s="93">
        <v>8</v>
      </c>
      <c r="I8" s="93">
        <v>9</v>
      </c>
      <c r="J8" s="93">
        <v>10</v>
      </c>
    </row>
    <row r="9" spans="1:20" s="215" customFormat="1" ht="31.15" customHeight="1">
      <c r="A9" s="210" t="s">
        <v>13</v>
      </c>
      <c r="B9" s="211"/>
      <c r="C9" s="211"/>
      <c r="D9" s="193" t="s">
        <v>14</v>
      </c>
      <c r="E9" s="212" t="s">
        <v>58</v>
      </c>
      <c r="F9" s="212" t="s">
        <v>58</v>
      </c>
      <c r="G9" s="175">
        <f>G10</f>
        <v>57241800</v>
      </c>
      <c r="H9" s="270">
        <f t="shared" ref="H9:I10" si="0">H10</f>
        <v>33250000</v>
      </c>
      <c r="I9" s="175">
        <f t="shared" si="0"/>
        <v>33250000</v>
      </c>
      <c r="J9" s="212" t="s">
        <v>58</v>
      </c>
      <c r="K9" s="213"/>
      <c r="L9" s="214"/>
    </row>
    <row r="10" spans="1:20" s="215" customFormat="1" ht="31.9" customHeight="1">
      <c r="A10" s="210" t="s">
        <v>15</v>
      </c>
      <c r="B10" s="211"/>
      <c r="C10" s="211"/>
      <c r="D10" s="193" t="s">
        <v>14</v>
      </c>
      <c r="E10" s="212" t="s">
        <v>58</v>
      </c>
      <c r="F10" s="212" t="s">
        <v>58</v>
      </c>
      <c r="G10" s="175">
        <f>G11</f>
        <v>57241800</v>
      </c>
      <c r="H10" s="175">
        <f t="shared" si="0"/>
        <v>33250000</v>
      </c>
      <c r="I10" s="175">
        <f t="shared" si="0"/>
        <v>33250000</v>
      </c>
      <c r="J10" s="212" t="s">
        <v>58</v>
      </c>
      <c r="K10" s="213"/>
      <c r="L10" s="214"/>
    </row>
    <row r="11" spans="1:20" s="221" customFormat="1" ht="63.6" customHeight="1">
      <c r="A11" s="216" t="s">
        <v>251</v>
      </c>
      <c r="B11" s="173">
        <v>7367</v>
      </c>
      <c r="C11" s="173" t="s">
        <v>106</v>
      </c>
      <c r="D11" s="217" t="s">
        <v>250</v>
      </c>
      <c r="E11" s="217" t="s">
        <v>253</v>
      </c>
      <c r="F11" s="218" t="s">
        <v>254</v>
      </c>
      <c r="G11" s="301">
        <v>57241800</v>
      </c>
      <c r="H11" s="219">
        <f>33250000</f>
        <v>33250000</v>
      </c>
      <c r="I11" s="219">
        <v>33250000</v>
      </c>
      <c r="J11" s="302">
        <f>H11*100/G11</f>
        <v>58.086922493702154</v>
      </c>
      <c r="K11" s="303"/>
      <c r="L11" s="220"/>
    </row>
    <row r="12" spans="1:20" s="224" customFormat="1" ht="31.9" customHeight="1">
      <c r="A12" s="191" t="s">
        <v>58</v>
      </c>
      <c r="B12" s="191" t="s">
        <v>58</v>
      </c>
      <c r="C12" s="191" t="s">
        <v>58</v>
      </c>
      <c r="D12" s="191" t="s">
        <v>58</v>
      </c>
      <c r="E12" s="222" t="s">
        <v>54</v>
      </c>
      <c r="F12" s="223" t="s">
        <v>58</v>
      </c>
      <c r="G12" s="223" t="s">
        <v>58</v>
      </c>
      <c r="H12" s="175">
        <f>H9</f>
        <v>33250000</v>
      </c>
      <c r="I12" s="175">
        <f>I9</f>
        <v>33250000</v>
      </c>
      <c r="J12" s="223" t="s">
        <v>58</v>
      </c>
    </row>
    <row r="13" spans="1:20" ht="9.6" customHeight="1">
      <c r="A13" s="225"/>
      <c r="B13" s="225"/>
      <c r="C13" s="225"/>
      <c r="D13" s="225"/>
      <c r="E13" s="226"/>
      <c r="F13" s="225"/>
      <c r="G13" s="227"/>
      <c r="H13" s="227"/>
      <c r="I13" s="225"/>
      <c r="J13" s="227"/>
    </row>
    <row r="14" spans="1:20" s="34" customFormat="1" ht="52.15" customHeight="1">
      <c r="B14" s="35" t="s">
        <v>64</v>
      </c>
      <c r="I14" s="35"/>
      <c r="Q14" s="36"/>
      <c r="R14" s="25"/>
    </row>
    <row r="15" spans="1:20" ht="14.25">
      <c r="A15" s="228"/>
      <c r="B15" s="228"/>
      <c r="C15" s="228"/>
      <c r="D15" s="228"/>
      <c r="E15" s="229"/>
      <c r="F15" s="228"/>
      <c r="G15" s="228"/>
      <c r="H15" s="228"/>
      <c r="I15" s="228"/>
      <c r="J15" s="228"/>
    </row>
  </sheetData>
  <mergeCells count="4">
    <mergeCell ref="F1:J1"/>
    <mergeCell ref="A3:J3"/>
    <mergeCell ref="A4:J4"/>
    <mergeCell ref="A5:J5"/>
  </mergeCells>
  <pageMargins left="0.23622047244094491" right="0.19685039370078741" top="0.54" bottom="0.23622047244094491" header="0.19685039370078741" footer="0.19685039370078741"/>
  <pageSetup paperSize="9" scale="70" orientation="landscape" r:id="rId1"/>
  <headerFooter alignWithMargins="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60"/>
  <sheetViews>
    <sheetView tabSelected="1" view="pageBreakPreview" topLeftCell="A19" zoomScale="85" zoomScaleNormal="100" zoomScaleSheetLayoutView="85" workbookViewId="0">
      <selection activeCell="F26" sqref="F26"/>
    </sheetView>
  </sheetViews>
  <sheetFormatPr defaultColWidth="8.7109375" defaultRowHeight="19.5"/>
  <cols>
    <col min="1" max="1" width="13.28515625" style="122" customWidth="1"/>
    <col min="2" max="2" width="9.140625" style="123" customWidth="1"/>
    <col min="3" max="3" width="7.42578125" style="124" customWidth="1"/>
    <col min="4" max="4" width="43.7109375" style="125" customWidth="1"/>
    <col min="5" max="5" width="76.28515625" style="126" customWidth="1"/>
    <col min="6" max="6" width="17.140625" style="126" customWidth="1"/>
    <col min="7" max="7" width="18.28515625" style="116" customWidth="1"/>
    <col min="8" max="8" width="18.42578125" style="116" customWidth="1"/>
    <col min="9" max="9" width="17.85546875" style="116" customWidth="1"/>
    <col min="10" max="10" width="17.42578125" style="116" customWidth="1"/>
    <col min="11" max="11" width="13.5703125" style="116" hidden="1" customWidth="1"/>
    <col min="12" max="12" width="8.7109375" style="116" hidden="1" customWidth="1"/>
    <col min="13" max="13" width="2.7109375" style="116" hidden="1" customWidth="1"/>
    <col min="14" max="256" width="8.7109375" style="78"/>
    <col min="257" max="257" width="13.28515625" style="78" customWidth="1"/>
    <col min="258" max="258" width="7.7109375" style="78" customWidth="1"/>
    <col min="259" max="259" width="7.42578125" style="78" customWidth="1"/>
    <col min="260" max="260" width="40.28515625" style="78" customWidth="1"/>
    <col min="261" max="261" width="57.85546875" style="78" customWidth="1"/>
    <col min="262" max="262" width="19.28515625" style="78" customWidth="1"/>
    <col min="263" max="263" width="15.28515625" style="78" customWidth="1"/>
    <col min="264" max="264" width="14.28515625" style="78" customWidth="1"/>
    <col min="265" max="265" width="15.140625" style="78" customWidth="1"/>
    <col min="266" max="266" width="15.28515625" style="78" customWidth="1"/>
    <col min="267" max="269" width="0" style="78" hidden="1" customWidth="1"/>
    <col min="270" max="512" width="8.7109375" style="78"/>
    <col min="513" max="513" width="13.28515625" style="78" customWidth="1"/>
    <col min="514" max="514" width="7.7109375" style="78" customWidth="1"/>
    <col min="515" max="515" width="7.42578125" style="78" customWidth="1"/>
    <col min="516" max="516" width="40.28515625" style="78" customWidth="1"/>
    <col min="517" max="517" width="57.85546875" style="78" customWidth="1"/>
    <col min="518" max="518" width="19.28515625" style="78" customWidth="1"/>
    <col min="519" max="519" width="15.28515625" style="78" customWidth="1"/>
    <col min="520" max="520" width="14.28515625" style="78" customWidth="1"/>
    <col min="521" max="521" width="15.140625" style="78" customWidth="1"/>
    <col min="522" max="522" width="15.28515625" style="78" customWidth="1"/>
    <col min="523" max="525" width="0" style="78" hidden="1" customWidth="1"/>
    <col min="526" max="768" width="8.7109375" style="78"/>
    <col min="769" max="769" width="13.28515625" style="78" customWidth="1"/>
    <col min="770" max="770" width="7.7109375" style="78" customWidth="1"/>
    <col min="771" max="771" width="7.42578125" style="78" customWidth="1"/>
    <col min="772" max="772" width="40.28515625" style="78" customWidth="1"/>
    <col min="773" max="773" width="57.85546875" style="78" customWidth="1"/>
    <col min="774" max="774" width="19.28515625" style="78" customWidth="1"/>
    <col min="775" max="775" width="15.28515625" style="78" customWidth="1"/>
    <col min="776" max="776" width="14.28515625" style="78" customWidth="1"/>
    <col min="777" max="777" width="15.140625" style="78" customWidth="1"/>
    <col min="778" max="778" width="15.28515625" style="78" customWidth="1"/>
    <col min="779" max="781" width="0" style="78" hidden="1" customWidth="1"/>
    <col min="782" max="1024" width="8.7109375" style="78"/>
    <col min="1025" max="1025" width="13.28515625" style="78" customWidth="1"/>
    <col min="1026" max="1026" width="7.7109375" style="78" customWidth="1"/>
    <col min="1027" max="1027" width="7.42578125" style="78" customWidth="1"/>
    <col min="1028" max="1028" width="40.28515625" style="78" customWidth="1"/>
    <col min="1029" max="1029" width="57.85546875" style="78" customWidth="1"/>
    <col min="1030" max="1030" width="19.28515625" style="78" customWidth="1"/>
    <col min="1031" max="1031" width="15.28515625" style="78" customWidth="1"/>
    <col min="1032" max="1032" width="14.28515625" style="78" customWidth="1"/>
    <col min="1033" max="1033" width="15.140625" style="78" customWidth="1"/>
    <col min="1034" max="1034" width="15.28515625" style="78" customWidth="1"/>
    <col min="1035" max="1037" width="0" style="78" hidden="1" customWidth="1"/>
    <col min="1038" max="1280" width="8.7109375" style="78"/>
    <col min="1281" max="1281" width="13.28515625" style="78" customWidth="1"/>
    <col min="1282" max="1282" width="7.7109375" style="78" customWidth="1"/>
    <col min="1283" max="1283" width="7.42578125" style="78" customWidth="1"/>
    <col min="1284" max="1284" width="40.28515625" style="78" customWidth="1"/>
    <col min="1285" max="1285" width="57.85546875" style="78" customWidth="1"/>
    <col min="1286" max="1286" width="19.28515625" style="78" customWidth="1"/>
    <col min="1287" max="1287" width="15.28515625" style="78" customWidth="1"/>
    <col min="1288" max="1288" width="14.28515625" style="78" customWidth="1"/>
    <col min="1289" max="1289" width="15.140625" style="78" customWidth="1"/>
    <col min="1290" max="1290" width="15.28515625" style="78" customWidth="1"/>
    <col min="1291" max="1293" width="0" style="78" hidden="1" customWidth="1"/>
    <col min="1294" max="1536" width="8.7109375" style="78"/>
    <col min="1537" max="1537" width="13.28515625" style="78" customWidth="1"/>
    <col min="1538" max="1538" width="7.7109375" style="78" customWidth="1"/>
    <col min="1539" max="1539" width="7.42578125" style="78" customWidth="1"/>
    <col min="1540" max="1540" width="40.28515625" style="78" customWidth="1"/>
    <col min="1541" max="1541" width="57.85546875" style="78" customWidth="1"/>
    <col min="1542" max="1542" width="19.28515625" style="78" customWidth="1"/>
    <col min="1543" max="1543" width="15.28515625" style="78" customWidth="1"/>
    <col min="1544" max="1544" width="14.28515625" style="78" customWidth="1"/>
    <col min="1545" max="1545" width="15.140625" style="78" customWidth="1"/>
    <col min="1546" max="1546" width="15.28515625" style="78" customWidth="1"/>
    <col min="1547" max="1549" width="0" style="78" hidden="1" customWidth="1"/>
    <col min="1550" max="1792" width="8.7109375" style="78"/>
    <col min="1793" max="1793" width="13.28515625" style="78" customWidth="1"/>
    <col min="1794" max="1794" width="7.7109375" style="78" customWidth="1"/>
    <col min="1795" max="1795" width="7.42578125" style="78" customWidth="1"/>
    <col min="1796" max="1796" width="40.28515625" style="78" customWidth="1"/>
    <col min="1797" max="1797" width="57.85546875" style="78" customWidth="1"/>
    <col min="1798" max="1798" width="19.28515625" style="78" customWidth="1"/>
    <col min="1799" max="1799" width="15.28515625" style="78" customWidth="1"/>
    <col min="1800" max="1800" width="14.28515625" style="78" customWidth="1"/>
    <col min="1801" max="1801" width="15.140625" style="78" customWidth="1"/>
    <col min="1802" max="1802" width="15.28515625" style="78" customWidth="1"/>
    <col min="1803" max="1805" width="0" style="78" hidden="1" customWidth="1"/>
    <col min="1806" max="2048" width="8.7109375" style="78"/>
    <col min="2049" max="2049" width="13.28515625" style="78" customWidth="1"/>
    <col min="2050" max="2050" width="7.7109375" style="78" customWidth="1"/>
    <col min="2051" max="2051" width="7.42578125" style="78" customWidth="1"/>
    <col min="2052" max="2052" width="40.28515625" style="78" customWidth="1"/>
    <col min="2053" max="2053" width="57.85546875" style="78" customWidth="1"/>
    <col min="2054" max="2054" width="19.28515625" style="78" customWidth="1"/>
    <col min="2055" max="2055" width="15.28515625" style="78" customWidth="1"/>
    <col min="2056" max="2056" width="14.28515625" style="78" customWidth="1"/>
    <col min="2057" max="2057" width="15.140625" style="78" customWidth="1"/>
    <col min="2058" max="2058" width="15.28515625" style="78" customWidth="1"/>
    <col min="2059" max="2061" width="0" style="78" hidden="1" customWidth="1"/>
    <col min="2062" max="2304" width="8.7109375" style="78"/>
    <col min="2305" max="2305" width="13.28515625" style="78" customWidth="1"/>
    <col min="2306" max="2306" width="7.7109375" style="78" customWidth="1"/>
    <col min="2307" max="2307" width="7.42578125" style="78" customWidth="1"/>
    <col min="2308" max="2308" width="40.28515625" style="78" customWidth="1"/>
    <col min="2309" max="2309" width="57.85546875" style="78" customWidth="1"/>
    <col min="2310" max="2310" width="19.28515625" style="78" customWidth="1"/>
    <col min="2311" max="2311" width="15.28515625" style="78" customWidth="1"/>
    <col min="2312" max="2312" width="14.28515625" style="78" customWidth="1"/>
    <col min="2313" max="2313" width="15.140625" style="78" customWidth="1"/>
    <col min="2314" max="2314" width="15.28515625" style="78" customWidth="1"/>
    <col min="2315" max="2317" width="0" style="78" hidden="1" customWidth="1"/>
    <col min="2318" max="2560" width="8.7109375" style="78"/>
    <col min="2561" max="2561" width="13.28515625" style="78" customWidth="1"/>
    <col min="2562" max="2562" width="7.7109375" style="78" customWidth="1"/>
    <col min="2563" max="2563" width="7.42578125" style="78" customWidth="1"/>
    <col min="2564" max="2564" width="40.28515625" style="78" customWidth="1"/>
    <col min="2565" max="2565" width="57.85546875" style="78" customWidth="1"/>
    <col min="2566" max="2566" width="19.28515625" style="78" customWidth="1"/>
    <col min="2567" max="2567" width="15.28515625" style="78" customWidth="1"/>
    <col min="2568" max="2568" width="14.28515625" style="78" customWidth="1"/>
    <col min="2569" max="2569" width="15.140625" style="78" customWidth="1"/>
    <col min="2570" max="2570" width="15.28515625" style="78" customWidth="1"/>
    <col min="2571" max="2573" width="0" style="78" hidden="1" customWidth="1"/>
    <col min="2574" max="2816" width="8.7109375" style="78"/>
    <col min="2817" max="2817" width="13.28515625" style="78" customWidth="1"/>
    <col min="2818" max="2818" width="7.7109375" style="78" customWidth="1"/>
    <col min="2819" max="2819" width="7.42578125" style="78" customWidth="1"/>
    <col min="2820" max="2820" width="40.28515625" style="78" customWidth="1"/>
    <col min="2821" max="2821" width="57.85546875" style="78" customWidth="1"/>
    <col min="2822" max="2822" width="19.28515625" style="78" customWidth="1"/>
    <col min="2823" max="2823" width="15.28515625" style="78" customWidth="1"/>
    <col min="2824" max="2824" width="14.28515625" style="78" customWidth="1"/>
    <col min="2825" max="2825" width="15.140625" style="78" customWidth="1"/>
    <col min="2826" max="2826" width="15.28515625" style="78" customWidth="1"/>
    <col min="2827" max="2829" width="0" style="78" hidden="1" customWidth="1"/>
    <col min="2830" max="3072" width="8.7109375" style="78"/>
    <col min="3073" max="3073" width="13.28515625" style="78" customWidth="1"/>
    <col min="3074" max="3074" width="7.7109375" style="78" customWidth="1"/>
    <col min="3075" max="3075" width="7.42578125" style="78" customWidth="1"/>
    <col min="3076" max="3076" width="40.28515625" style="78" customWidth="1"/>
    <col min="3077" max="3077" width="57.85546875" style="78" customWidth="1"/>
    <col min="3078" max="3078" width="19.28515625" style="78" customWidth="1"/>
    <col min="3079" max="3079" width="15.28515625" style="78" customWidth="1"/>
    <col min="3080" max="3080" width="14.28515625" style="78" customWidth="1"/>
    <col min="3081" max="3081" width="15.140625" style="78" customWidth="1"/>
    <col min="3082" max="3082" width="15.28515625" style="78" customWidth="1"/>
    <col min="3083" max="3085" width="0" style="78" hidden="1" customWidth="1"/>
    <col min="3086" max="3328" width="8.7109375" style="78"/>
    <col min="3329" max="3329" width="13.28515625" style="78" customWidth="1"/>
    <col min="3330" max="3330" width="7.7109375" style="78" customWidth="1"/>
    <col min="3331" max="3331" width="7.42578125" style="78" customWidth="1"/>
    <col min="3332" max="3332" width="40.28515625" style="78" customWidth="1"/>
    <col min="3333" max="3333" width="57.85546875" style="78" customWidth="1"/>
    <col min="3334" max="3334" width="19.28515625" style="78" customWidth="1"/>
    <col min="3335" max="3335" width="15.28515625" style="78" customWidth="1"/>
    <col min="3336" max="3336" width="14.28515625" style="78" customWidth="1"/>
    <col min="3337" max="3337" width="15.140625" style="78" customWidth="1"/>
    <col min="3338" max="3338" width="15.28515625" style="78" customWidth="1"/>
    <col min="3339" max="3341" width="0" style="78" hidden="1" customWidth="1"/>
    <col min="3342" max="3584" width="8.7109375" style="78"/>
    <col min="3585" max="3585" width="13.28515625" style="78" customWidth="1"/>
    <col min="3586" max="3586" width="7.7109375" style="78" customWidth="1"/>
    <col min="3587" max="3587" width="7.42578125" style="78" customWidth="1"/>
    <col min="3588" max="3588" width="40.28515625" style="78" customWidth="1"/>
    <col min="3589" max="3589" width="57.85546875" style="78" customWidth="1"/>
    <col min="3590" max="3590" width="19.28515625" style="78" customWidth="1"/>
    <col min="3591" max="3591" width="15.28515625" style="78" customWidth="1"/>
    <col min="3592" max="3592" width="14.28515625" style="78" customWidth="1"/>
    <col min="3593" max="3593" width="15.140625" style="78" customWidth="1"/>
    <col min="3594" max="3594" width="15.28515625" style="78" customWidth="1"/>
    <col min="3595" max="3597" width="0" style="78" hidden="1" customWidth="1"/>
    <col min="3598" max="3840" width="8.7109375" style="78"/>
    <col min="3841" max="3841" width="13.28515625" style="78" customWidth="1"/>
    <col min="3842" max="3842" width="7.7109375" style="78" customWidth="1"/>
    <col min="3843" max="3843" width="7.42578125" style="78" customWidth="1"/>
    <col min="3844" max="3844" width="40.28515625" style="78" customWidth="1"/>
    <col min="3845" max="3845" width="57.85546875" style="78" customWidth="1"/>
    <col min="3846" max="3846" width="19.28515625" style="78" customWidth="1"/>
    <col min="3847" max="3847" width="15.28515625" style="78" customWidth="1"/>
    <col min="3848" max="3848" width="14.28515625" style="78" customWidth="1"/>
    <col min="3849" max="3849" width="15.140625" style="78" customWidth="1"/>
    <col min="3850" max="3850" width="15.28515625" style="78" customWidth="1"/>
    <col min="3851" max="3853" width="0" style="78" hidden="1" customWidth="1"/>
    <col min="3854" max="4096" width="8.7109375" style="78"/>
    <col min="4097" max="4097" width="13.28515625" style="78" customWidth="1"/>
    <col min="4098" max="4098" width="7.7109375" style="78" customWidth="1"/>
    <col min="4099" max="4099" width="7.42578125" style="78" customWidth="1"/>
    <col min="4100" max="4100" width="40.28515625" style="78" customWidth="1"/>
    <col min="4101" max="4101" width="57.85546875" style="78" customWidth="1"/>
    <col min="4102" max="4102" width="19.28515625" style="78" customWidth="1"/>
    <col min="4103" max="4103" width="15.28515625" style="78" customWidth="1"/>
    <col min="4104" max="4104" width="14.28515625" style="78" customWidth="1"/>
    <col min="4105" max="4105" width="15.140625" style="78" customWidth="1"/>
    <col min="4106" max="4106" width="15.28515625" style="78" customWidth="1"/>
    <col min="4107" max="4109" width="0" style="78" hidden="1" customWidth="1"/>
    <col min="4110" max="4352" width="8.7109375" style="78"/>
    <col min="4353" max="4353" width="13.28515625" style="78" customWidth="1"/>
    <col min="4354" max="4354" width="7.7109375" style="78" customWidth="1"/>
    <col min="4355" max="4355" width="7.42578125" style="78" customWidth="1"/>
    <col min="4356" max="4356" width="40.28515625" style="78" customWidth="1"/>
    <col min="4357" max="4357" width="57.85546875" style="78" customWidth="1"/>
    <col min="4358" max="4358" width="19.28515625" style="78" customWidth="1"/>
    <col min="4359" max="4359" width="15.28515625" style="78" customWidth="1"/>
    <col min="4360" max="4360" width="14.28515625" style="78" customWidth="1"/>
    <col min="4361" max="4361" width="15.140625" style="78" customWidth="1"/>
    <col min="4362" max="4362" width="15.28515625" style="78" customWidth="1"/>
    <col min="4363" max="4365" width="0" style="78" hidden="1" customWidth="1"/>
    <col min="4366" max="4608" width="8.7109375" style="78"/>
    <col min="4609" max="4609" width="13.28515625" style="78" customWidth="1"/>
    <col min="4610" max="4610" width="7.7109375" style="78" customWidth="1"/>
    <col min="4611" max="4611" width="7.42578125" style="78" customWidth="1"/>
    <col min="4612" max="4612" width="40.28515625" style="78" customWidth="1"/>
    <col min="4613" max="4613" width="57.85546875" style="78" customWidth="1"/>
    <col min="4614" max="4614" width="19.28515625" style="78" customWidth="1"/>
    <col min="4615" max="4615" width="15.28515625" style="78" customWidth="1"/>
    <col min="4616" max="4616" width="14.28515625" style="78" customWidth="1"/>
    <col min="4617" max="4617" width="15.140625" style="78" customWidth="1"/>
    <col min="4618" max="4618" width="15.28515625" style="78" customWidth="1"/>
    <col min="4619" max="4621" width="0" style="78" hidden="1" customWidth="1"/>
    <col min="4622" max="4864" width="8.7109375" style="78"/>
    <col min="4865" max="4865" width="13.28515625" style="78" customWidth="1"/>
    <col min="4866" max="4866" width="7.7109375" style="78" customWidth="1"/>
    <col min="4867" max="4867" width="7.42578125" style="78" customWidth="1"/>
    <col min="4868" max="4868" width="40.28515625" style="78" customWidth="1"/>
    <col min="4869" max="4869" width="57.85546875" style="78" customWidth="1"/>
    <col min="4870" max="4870" width="19.28515625" style="78" customWidth="1"/>
    <col min="4871" max="4871" width="15.28515625" style="78" customWidth="1"/>
    <col min="4872" max="4872" width="14.28515625" style="78" customWidth="1"/>
    <col min="4873" max="4873" width="15.140625" style="78" customWidth="1"/>
    <col min="4874" max="4874" width="15.28515625" style="78" customWidth="1"/>
    <col min="4875" max="4877" width="0" style="78" hidden="1" customWidth="1"/>
    <col min="4878" max="5120" width="8.7109375" style="78"/>
    <col min="5121" max="5121" width="13.28515625" style="78" customWidth="1"/>
    <col min="5122" max="5122" width="7.7109375" style="78" customWidth="1"/>
    <col min="5123" max="5123" width="7.42578125" style="78" customWidth="1"/>
    <col min="5124" max="5124" width="40.28515625" style="78" customWidth="1"/>
    <col min="5125" max="5125" width="57.85546875" style="78" customWidth="1"/>
    <col min="5126" max="5126" width="19.28515625" style="78" customWidth="1"/>
    <col min="5127" max="5127" width="15.28515625" style="78" customWidth="1"/>
    <col min="5128" max="5128" width="14.28515625" style="78" customWidth="1"/>
    <col min="5129" max="5129" width="15.140625" style="78" customWidth="1"/>
    <col min="5130" max="5130" width="15.28515625" style="78" customWidth="1"/>
    <col min="5131" max="5133" width="0" style="78" hidden="1" customWidth="1"/>
    <col min="5134" max="5376" width="8.7109375" style="78"/>
    <col min="5377" max="5377" width="13.28515625" style="78" customWidth="1"/>
    <col min="5378" max="5378" width="7.7109375" style="78" customWidth="1"/>
    <col min="5379" max="5379" width="7.42578125" style="78" customWidth="1"/>
    <col min="5380" max="5380" width="40.28515625" style="78" customWidth="1"/>
    <col min="5381" max="5381" width="57.85546875" style="78" customWidth="1"/>
    <col min="5382" max="5382" width="19.28515625" style="78" customWidth="1"/>
    <col min="5383" max="5383" width="15.28515625" style="78" customWidth="1"/>
    <col min="5384" max="5384" width="14.28515625" style="78" customWidth="1"/>
    <col min="5385" max="5385" width="15.140625" style="78" customWidth="1"/>
    <col min="5386" max="5386" width="15.28515625" style="78" customWidth="1"/>
    <col min="5387" max="5389" width="0" style="78" hidden="1" customWidth="1"/>
    <col min="5390" max="5632" width="8.7109375" style="78"/>
    <col min="5633" max="5633" width="13.28515625" style="78" customWidth="1"/>
    <col min="5634" max="5634" width="7.7109375" style="78" customWidth="1"/>
    <col min="5635" max="5635" width="7.42578125" style="78" customWidth="1"/>
    <col min="5636" max="5636" width="40.28515625" style="78" customWidth="1"/>
    <col min="5637" max="5637" width="57.85546875" style="78" customWidth="1"/>
    <col min="5638" max="5638" width="19.28515625" style="78" customWidth="1"/>
    <col min="5639" max="5639" width="15.28515625" style="78" customWidth="1"/>
    <col min="5640" max="5640" width="14.28515625" style="78" customWidth="1"/>
    <col min="5641" max="5641" width="15.140625" style="78" customWidth="1"/>
    <col min="5642" max="5642" width="15.28515625" style="78" customWidth="1"/>
    <col min="5643" max="5645" width="0" style="78" hidden="1" customWidth="1"/>
    <col min="5646" max="5888" width="8.7109375" style="78"/>
    <col min="5889" max="5889" width="13.28515625" style="78" customWidth="1"/>
    <col min="5890" max="5890" width="7.7109375" style="78" customWidth="1"/>
    <col min="5891" max="5891" width="7.42578125" style="78" customWidth="1"/>
    <col min="5892" max="5892" width="40.28515625" style="78" customWidth="1"/>
    <col min="5893" max="5893" width="57.85546875" style="78" customWidth="1"/>
    <col min="5894" max="5894" width="19.28515625" style="78" customWidth="1"/>
    <col min="5895" max="5895" width="15.28515625" style="78" customWidth="1"/>
    <col min="5896" max="5896" width="14.28515625" style="78" customWidth="1"/>
    <col min="5897" max="5897" width="15.140625" style="78" customWidth="1"/>
    <col min="5898" max="5898" width="15.28515625" style="78" customWidth="1"/>
    <col min="5899" max="5901" width="0" style="78" hidden="1" customWidth="1"/>
    <col min="5902" max="6144" width="8.7109375" style="78"/>
    <col min="6145" max="6145" width="13.28515625" style="78" customWidth="1"/>
    <col min="6146" max="6146" width="7.7109375" style="78" customWidth="1"/>
    <col min="6147" max="6147" width="7.42578125" style="78" customWidth="1"/>
    <col min="6148" max="6148" width="40.28515625" style="78" customWidth="1"/>
    <col min="6149" max="6149" width="57.85546875" style="78" customWidth="1"/>
    <col min="6150" max="6150" width="19.28515625" style="78" customWidth="1"/>
    <col min="6151" max="6151" width="15.28515625" style="78" customWidth="1"/>
    <col min="6152" max="6152" width="14.28515625" style="78" customWidth="1"/>
    <col min="6153" max="6153" width="15.140625" style="78" customWidth="1"/>
    <col min="6154" max="6154" width="15.28515625" style="78" customWidth="1"/>
    <col min="6155" max="6157" width="0" style="78" hidden="1" customWidth="1"/>
    <col min="6158" max="6400" width="8.7109375" style="78"/>
    <col min="6401" max="6401" width="13.28515625" style="78" customWidth="1"/>
    <col min="6402" max="6402" width="7.7109375" style="78" customWidth="1"/>
    <col min="6403" max="6403" width="7.42578125" style="78" customWidth="1"/>
    <col min="6404" max="6404" width="40.28515625" style="78" customWidth="1"/>
    <col min="6405" max="6405" width="57.85546875" style="78" customWidth="1"/>
    <col min="6406" max="6406" width="19.28515625" style="78" customWidth="1"/>
    <col min="6407" max="6407" width="15.28515625" style="78" customWidth="1"/>
    <col min="6408" max="6408" width="14.28515625" style="78" customWidth="1"/>
    <col min="6409" max="6409" width="15.140625" style="78" customWidth="1"/>
    <col min="6410" max="6410" width="15.28515625" style="78" customWidth="1"/>
    <col min="6411" max="6413" width="0" style="78" hidden="1" customWidth="1"/>
    <col min="6414" max="6656" width="8.7109375" style="78"/>
    <col min="6657" max="6657" width="13.28515625" style="78" customWidth="1"/>
    <col min="6658" max="6658" width="7.7109375" style="78" customWidth="1"/>
    <col min="6659" max="6659" width="7.42578125" style="78" customWidth="1"/>
    <col min="6660" max="6660" width="40.28515625" style="78" customWidth="1"/>
    <col min="6661" max="6661" width="57.85546875" style="78" customWidth="1"/>
    <col min="6662" max="6662" width="19.28515625" style="78" customWidth="1"/>
    <col min="6663" max="6663" width="15.28515625" style="78" customWidth="1"/>
    <col min="6664" max="6664" width="14.28515625" style="78" customWidth="1"/>
    <col min="6665" max="6665" width="15.140625" style="78" customWidth="1"/>
    <col min="6666" max="6666" width="15.28515625" style="78" customWidth="1"/>
    <col min="6667" max="6669" width="0" style="78" hidden="1" customWidth="1"/>
    <col min="6670" max="6912" width="8.7109375" style="78"/>
    <col min="6913" max="6913" width="13.28515625" style="78" customWidth="1"/>
    <col min="6914" max="6914" width="7.7109375" style="78" customWidth="1"/>
    <col min="6915" max="6915" width="7.42578125" style="78" customWidth="1"/>
    <col min="6916" max="6916" width="40.28515625" style="78" customWidth="1"/>
    <col min="6917" max="6917" width="57.85546875" style="78" customWidth="1"/>
    <col min="6918" max="6918" width="19.28515625" style="78" customWidth="1"/>
    <col min="6919" max="6919" width="15.28515625" style="78" customWidth="1"/>
    <col min="6920" max="6920" width="14.28515625" style="78" customWidth="1"/>
    <col min="6921" max="6921" width="15.140625" style="78" customWidth="1"/>
    <col min="6922" max="6922" width="15.28515625" style="78" customWidth="1"/>
    <col min="6923" max="6925" width="0" style="78" hidden="1" customWidth="1"/>
    <col min="6926" max="7168" width="8.7109375" style="78"/>
    <col min="7169" max="7169" width="13.28515625" style="78" customWidth="1"/>
    <col min="7170" max="7170" width="7.7109375" style="78" customWidth="1"/>
    <col min="7171" max="7171" width="7.42578125" style="78" customWidth="1"/>
    <col min="7172" max="7172" width="40.28515625" style="78" customWidth="1"/>
    <col min="7173" max="7173" width="57.85546875" style="78" customWidth="1"/>
    <col min="7174" max="7174" width="19.28515625" style="78" customWidth="1"/>
    <col min="7175" max="7175" width="15.28515625" style="78" customWidth="1"/>
    <col min="7176" max="7176" width="14.28515625" style="78" customWidth="1"/>
    <col min="7177" max="7177" width="15.140625" style="78" customWidth="1"/>
    <col min="7178" max="7178" width="15.28515625" style="78" customWidth="1"/>
    <col min="7179" max="7181" width="0" style="78" hidden="1" customWidth="1"/>
    <col min="7182" max="7424" width="8.7109375" style="78"/>
    <col min="7425" max="7425" width="13.28515625" style="78" customWidth="1"/>
    <col min="7426" max="7426" width="7.7109375" style="78" customWidth="1"/>
    <col min="7427" max="7427" width="7.42578125" style="78" customWidth="1"/>
    <col min="7428" max="7428" width="40.28515625" style="78" customWidth="1"/>
    <col min="7429" max="7429" width="57.85546875" style="78" customWidth="1"/>
    <col min="7430" max="7430" width="19.28515625" style="78" customWidth="1"/>
    <col min="7431" max="7431" width="15.28515625" style="78" customWidth="1"/>
    <col min="7432" max="7432" width="14.28515625" style="78" customWidth="1"/>
    <col min="7433" max="7433" width="15.140625" style="78" customWidth="1"/>
    <col min="7434" max="7434" width="15.28515625" style="78" customWidth="1"/>
    <col min="7435" max="7437" width="0" style="78" hidden="1" customWidth="1"/>
    <col min="7438" max="7680" width="8.7109375" style="78"/>
    <col min="7681" max="7681" width="13.28515625" style="78" customWidth="1"/>
    <col min="7682" max="7682" width="7.7109375" style="78" customWidth="1"/>
    <col min="7683" max="7683" width="7.42578125" style="78" customWidth="1"/>
    <col min="7684" max="7684" width="40.28515625" style="78" customWidth="1"/>
    <col min="7685" max="7685" width="57.85546875" style="78" customWidth="1"/>
    <col min="7686" max="7686" width="19.28515625" style="78" customWidth="1"/>
    <col min="7687" max="7687" width="15.28515625" style="78" customWidth="1"/>
    <col min="7688" max="7688" width="14.28515625" style="78" customWidth="1"/>
    <col min="7689" max="7689" width="15.140625" style="78" customWidth="1"/>
    <col min="7690" max="7690" width="15.28515625" style="78" customWidth="1"/>
    <col min="7691" max="7693" width="0" style="78" hidden="1" customWidth="1"/>
    <col min="7694" max="7936" width="8.7109375" style="78"/>
    <col min="7937" max="7937" width="13.28515625" style="78" customWidth="1"/>
    <col min="7938" max="7938" width="7.7109375" style="78" customWidth="1"/>
    <col min="7939" max="7939" width="7.42578125" style="78" customWidth="1"/>
    <col min="7940" max="7940" width="40.28515625" style="78" customWidth="1"/>
    <col min="7941" max="7941" width="57.85546875" style="78" customWidth="1"/>
    <col min="7942" max="7942" width="19.28515625" style="78" customWidth="1"/>
    <col min="7943" max="7943" width="15.28515625" style="78" customWidth="1"/>
    <col min="7944" max="7944" width="14.28515625" style="78" customWidth="1"/>
    <col min="7945" max="7945" width="15.140625" style="78" customWidth="1"/>
    <col min="7946" max="7946" width="15.28515625" style="78" customWidth="1"/>
    <col min="7947" max="7949" width="0" style="78" hidden="1" customWidth="1"/>
    <col min="7950" max="8192" width="8.7109375" style="78"/>
    <col min="8193" max="8193" width="13.28515625" style="78" customWidth="1"/>
    <col min="8194" max="8194" width="7.7109375" style="78" customWidth="1"/>
    <col min="8195" max="8195" width="7.42578125" style="78" customWidth="1"/>
    <col min="8196" max="8196" width="40.28515625" style="78" customWidth="1"/>
    <col min="8197" max="8197" width="57.85546875" style="78" customWidth="1"/>
    <col min="8198" max="8198" width="19.28515625" style="78" customWidth="1"/>
    <col min="8199" max="8199" width="15.28515625" style="78" customWidth="1"/>
    <col min="8200" max="8200" width="14.28515625" style="78" customWidth="1"/>
    <col min="8201" max="8201" width="15.140625" style="78" customWidth="1"/>
    <col min="8202" max="8202" width="15.28515625" style="78" customWidth="1"/>
    <col min="8203" max="8205" width="0" style="78" hidden="1" customWidth="1"/>
    <col min="8206" max="8448" width="8.7109375" style="78"/>
    <col min="8449" max="8449" width="13.28515625" style="78" customWidth="1"/>
    <col min="8450" max="8450" width="7.7109375" style="78" customWidth="1"/>
    <col min="8451" max="8451" width="7.42578125" style="78" customWidth="1"/>
    <col min="8452" max="8452" width="40.28515625" style="78" customWidth="1"/>
    <col min="8453" max="8453" width="57.85546875" style="78" customWidth="1"/>
    <col min="8454" max="8454" width="19.28515625" style="78" customWidth="1"/>
    <col min="8455" max="8455" width="15.28515625" style="78" customWidth="1"/>
    <col min="8456" max="8456" width="14.28515625" style="78" customWidth="1"/>
    <col min="8457" max="8457" width="15.140625" style="78" customWidth="1"/>
    <col min="8458" max="8458" width="15.28515625" style="78" customWidth="1"/>
    <col min="8459" max="8461" width="0" style="78" hidden="1" customWidth="1"/>
    <col min="8462" max="8704" width="8.7109375" style="78"/>
    <col min="8705" max="8705" width="13.28515625" style="78" customWidth="1"/>
    <col min="8706" max="8706" width="7.7109375" style="78" customWidth="1"/>
    <col min="8707" max="8707" width="7.42578125" style="78" customWidth="1"/>
    <col min="8708" max="8708" width="40.28515625" style="78" customWidth="1"/>
    <col min="8709" max="8709" width="57.85546875" style="78" customWidth="1"/>
    <col min="8710" max="8710" width="19.28515625" style="78" customWidth="1"/>
    <col min="8711" max="8711" width="15.28515625" style="78" customWidth="1"/>
    <col min="8712" max="8712" width="14.28515625" style="78" customWidth="1"/>
    <col min="8713" max="8713" width="15.140625" style="78" customWidth="1"/>
    <col min="8714" max="8714" width="15.28515625" style="78" customWidth="1"/>
    <col min="8715" max="8717" width="0" style="78" hidden="1" customWidth="1"/>
    <col min="8718" max="8960" width="8.7109375" style="78"/>
    <col min="8961" max="8961" width="13.28515625" style="78" customWidth="1"/>
    <col min="8962" max="8962" width="7.7109375" style="78" customWidth="1"/>
    <col min="8963" max="8963" width="7.42578125" style="78" customWidth="1"/>
    <col min="8964" max="8964" width="40.28515625" style="78" customWidth="1"/>
    <col min="8965" max="8965" width="57.85546875" style="78" customWidth="1"/>
    <col min="8966" max="8966" width="19.28515625" style="78" customWidth="1"/>
    <col min="8967" max="8967" width="15.28515625" style="78" customWidth="1"/>
    <col min="8968" max="8968" width="14.28515625" style="78" customWidth="1"/>
    <col min="8969" max="8969" width="15.140625" style="78" customWidth="1"/>
    <col min="8970" max="8970" width="15.28515625" style="78" customWidth="1"/>
    <col min="8971" max="8973" width="0" style="78" hidden="1" customWidth="1"/>
    <col min="8974" max="9216" width="8.7109375" style="78"/>
    <col min="9217" max="9217" width="13.28515625" style="78" customWidth="1"/>
    <col min="9218" max="9218" width="7.7109375" style="78" customWidth="1"/>
    <col min="9219" max="9219" width="7.42578125" style="78" customWidth="1"/>
    <col min="9220" max="9220" width="40.28515625" style="78" customWidth="1"/>
    <col min="9221" max="9221" width="57.85546875" style="78" customWidth="1"/>
    <col min="9222" max="9222" width="19.28515625" style="78" customWidth="1"/>
    <col min="9223" max="9223" width="15.28515625" style="78" customWidth="1"/>
    <col min="9224" max="9224" width="14.28515625" style="78" customWidth="1"/>
    <col min="9225" max="9225" width="15.140625" style="78" customWidth="1"/>
    <col min="9226" max="9226" width="15.28515625" style="78" customWidth="1"/>
    <col min="9227" max="9229" width="0" style="78" hidden="1" customWidth="1"/>
    <col min="9230" max="9472" width="8.7109375" style="78"/>
    <col min="9473" max="9473" width="13.28515625" style="78" customWidth="1"/>
    <col min="9474" max="9474" width="7.7109375" style="78" customWidth="1"/>
    <col min="9475" max="9475" width="7.42578125" style="78" customWidth="1"/>
    <col min="9476" max="9476" width="40.28515625" style="78" customWidth="1"/>
    <col min="9477" max="9477" width="57.85546875" style="78" customWidth="1"/>
    <col min="9478" max="9478" width="19.28515625" style="78" customWidth="1"/>
    <col min="9479" max="9479" width="15.28515625" style="78" customWidth="1"/>
    <col min="9480" max="9480" width="14.28515625" style="78" customWidth="1"/>
    <col min="9481" max="9481" width="15.140625" style="78" customWidth="1"/>
    <col min="9482" max="9482" width="15.28515625" style="78" customWidth="1"/>
    <col min="9483" max="9485" width="0" style="78" hidden="1" customWidth="1"/>
    <col min="9486" max="9728" width="8.7109375" style="78"/>
    <col min="9729" max="9729" width="13.28515625" style="78" customWidth="1"/>
    <col min="9730" max="9730" width="7.7109375" style="78" customWidth="1"/>
    <col min="9731" max="9731" width="7.42578125" style="78" customWidth="1"/>
    <col min="9732" max="9732" width="40.28515625" style="78" customWidth="1"/>
    <col min="9733" max="9733" width="57.85546875" style="78" customWidth="1"/>
    <col min="9734" max="9734" width="19.28515625" style="78" customWidth="1"/>
    <col min="9735" max="9735" width="15.28515625" style="78" customWidth="1"/>
    <col min="9736" max="9736" width="14.28515625" style="78" customWidth="1"/>
    <col min="9737" max="9737" width="15.140625" style="78" customWidth="1"/>
    <col min="9738" max="9738" width="15.28515625" style="78" customWidth="1"/>
    <col min="9739" max="9741" width="0" style="78" hidden="1" customWidth="1"/>
    <col min="9742" max="9984" width="8.7109375" style="78"/>
    <col min="9985" max="9985" width="13.28515625" style="78" customWidth="1"/>
    <col min="9986" max="9986" width="7.7109375" style="78" customWidth="1"/>
    <col min="9987" max="9987" width="7.42578125" style="78" customWidth="1"/>
    <col min="9988" max="9988" width="40.28515625" style="78" customWidth="1"/>
    <col min="9989" max="9989" width="57.85546875" style="78" customWidth="1"/>
    <col min="9990" max="9990" width="19.28515625" style="78" customWidth="1"/>
    <col min="9991" max="9991" width="15.28515625" style="78" customWidth="1"/>
    <col min="9992" max="9992" width="14.28515625" style="78" customWidth="1"/>
    <col min="9993" max="9993" width="15.140625" style="78" customWidth="1"/>
    <col min="9994" max="9994" width="15.28515625" style="78" customWidth="1"/>
    <col min="9995" max="9997" width="0" style="78" hidden="1" customWidth="1"/>
    <col min="9998" max="10240" width="8.7109375" style="78"/>
    <col min="10241" max="10241" width="13.28515625" style="78" customWidth="1"/>
    <col min="10242" max="10242" width="7.7109375" style="78" customWidth="1"/>
    <col min="10243" max="10243" width="7.42578125" style="78" customWidth="1"/>
    <col min="10244" max="10244" width="40.28515625" style="78" customWidth="1"/>
    <col min="10245" max="10245" width="57.85546875" style="78" customWidth="1"/>
    <col min="10246" max="10246" width="19.28515625" style="78" customWidth="1"/>
    <col min="10247" max="10247" width="15.28515625" style="78" customWidth="1"/>
    <col min="10248" max="10248" width="14.28515625" style="78" customWidth="1"/>
    <col min="10249" max="10249" width="15.140625" style="78" customWidth="1"/>
    <col min="10250" max="10250" width="15.28515625" style="78" customWidth="1"/>
    <col min="10251" max="10253" width="0" style="78" hidden="1" customWidth="1"/>
    <col min="10254" max="10496" width="8.7109375" style="78"/>
    <col min="10497" max="10497" width="13.28515625" style="78" customWidth="1"/>
    <col min="10498" max="10498" width="7.7109375" style="78" customWidth="1"/>
    <col min="10499" max="10499" width="7.42578125" style="78" customWidth="1"/>
    <col min="10500" max="10500" width="40.28515625" style="78" customWidth="1"/>
    <col min="10501" max="10501" width="57.85546875" style="78" customWidth="1"/>
    <col min="10502" max="10502" width="19.28515625" style="78" customWidth="1"/>
    <col min="10503" max="10503" width="15.28515625" style="78" customWidth="1"/>
    <col min="10504" max="10504" width="14.28515625" style="78" customWidth="1"/>
    <col min="10505" max="10505" width="15.140625" style="78" customWidth="1"/>
    <col min="10506" max="10506" width="15.28515625" style="78" customWidth="1"/>
    <col min="10507" max="10509" width="0" style="78" hidden="1" customWidth="1"/>
    <col min="10510" max="10752" width="8.7109375" style="78"/>
    <col min="10753" max="10753" width="13.28515625" style="78" customWidth="1"/>
    <col min="10754" max="10754" width="7.7109375" style="78" customWidth="1"/>
    <col min="10755" max="10755" width="7.42578125" style="78" customWidth="1"/>
    <col min="10756" max="10756" width="40.28515625" style="78" customWidth="1"/>
    <col min="10757" max="10757" width="57.85546875" style="78" customWidth="1"/>
    <col min="10758" max="10758" width="19.28515625" style="78" customWidth="1"/>
    <col min="10759" max="10759" width="15.28515625" style="78" customWidth="1"/>
    <col min="10760" max="10760" width="14.28515625" style="78" customWidth="1"/>
    <col min="10761" max="10761" width="15.140625" style="78" customWidth="1"/>
    <col min="10762" max="10762" width="15.28515625" style="78" customWidth="1"/>
    <col min="10763" max="10765" width="0" style="78" hidden="1" customWidth="1"/>
    <col min="10766" max="11008" width="8.7109375" style="78"/>
    <col min="11009" max="11009" width="13.28515625" style="78" customWidth="1"/>
    <col min="11010" max="11010" width="7.7109375" style="78" customWidth="1"/>
    <col min="11011" max="11011" width="7.42578125" style="78" customWidth="1"/>
    <col min="11012" max="11012" width="40.28515625" style="78" customWidth="1"/>
    <col min="11013" max="11013" width="57.85546875" style="78" customWidth="1"/>
    <col min="11014" max="11014" width="19.28515625" style="78" customWidth="1"/>
    <col min="11015" max="11015" width="15.28515625" style="78" customWidth="1"/>
    <col min="11016" max="11016" width="14.28515625" style="78" customWidth="1"/>
    <col min="11017" max="11017" width="15.140625" style="78" customWidth="1"/>
    <col min="11018" max="11018" width="15.28515625" style="78" customWidth="1"/>
    <col min="11019" max="11021" width="0" style="78" hidden="1" customWidth="1"/>
    <col min="11022" max="11264" width="8.7109375" style="78"/>
    <col min="11265" max="11265" width="13.28515625" style="78" customWidth="1"/>
    <col min="11266" max="11266" width="7.7109375" style="78" customWidth="1"/>
    <col min="11267" max="11267" width="7.42578125" style="78" customWidth="1"/>
    <col min="11268" max="11268" width="40.28515625" style="78" customWidth="1"/>
    <col min="11269" max="11269" width="57.85546875" style="78" customWidth="1"/>
    <col min="11270" max="11270" width="19.28515625" style="78" customWidth="1"/>
    <col min="11271" max="11271" width="15.28515625" style="78" customWidth="1"/>
    <col min="11272" max="11272" width="14.28515625" style="78" customWidth="1"/>
    <col min="11273" max="11273" width="15.140625" style="78" customWidth="1"/>
    <col min="11274" max="11274" width="15.28515625" style="78" customWidth="1"/>
    <col min="11275" max="11277" width="0" style="78" hidden="1" customWidth="1"/>
    <col min="11278" max="11520" width="8.7109375" style="78"/>
    <col min="11521" max="11521" width="13.28515625" style="78" customWidth="1"/>
    <col min="11522" max="11522" width="7.7109375" style="78" customWidth="1"/>
    <col min="11523" max="11523" width="7.42578125" style="78" customWidth="1"/>
    <col min="11524" max="11524" width="40.28515625" style="78" customWidth="1"/>
    <col min="11525" max="11525" width="57.85546875" style="78" customWidth="1"/>
    <col min="11526" max="11526" width="19.28515625" style="78" customWidth="1"/>
    <col min="11527" max="11527" width="15.28515625" style="78" customWidth="1"/>
    <col min="11528" max="11528" width="14.28515625" style="78" customWidth="1"/>
    <col min="11529" max="11529" width="15.140625" style="78" customWidth="1"/>
    <col min="11530" max="11530" width="15.28515625" style="78" customWidth="1"/>
    <col min="11531" max="11533" width="0" style="78" hidden="1" customWidth="1"/>
    <col min="11534" max="11776" width="8.7109375" style="78"/>
    <col min="11777" max="11777" width="13.28515625" style="78" customWidth="1"/>
    <col min="11778" max="11778" width="7.7109375" style="78" customWidth="1"/>
    <col min="11779" max="11779" width="7.42578125" style="78" customWidth="1"/>
    <col min="11780" max="11780" width="40.28515625" style="78" customWidth="1"/>
    <col min="11781" max="11781" width="57.85546875" style="78" customWidth="1"/>
    <col min="11782" max="11782" width="19.28515625" style="78" customWidth="1"/>
    <col min="11783" max="11783" width="15.28515625" style="78" customWidth="1"/>
    <col min="11784" max="11784" width="14.28515625" style="78" customWidth="1"/>
    <col min="11785" max="11785" width="15.140625" style="78" customWidth="1"/>
    <col min="11786" max="11786" width="15.28515625" style="78" customWidth="1"/>
    <col min="11787" max="11789" width="0" style="78" hidden="1" customWidth="1"/>
    <col min="11790" max="12032" width="8.7109375" style="78"/>
    <col min="12033" max="12033" width="13.28515625" style="78" customWidth="1"/>
    <col min="12034" max="12034" width="7.7109375" style="78" customWidth="1"/>
    <col min="12035" max="12035" width="7.42578125" style="78" customWidth="1"/>
    <col min="12036" max="12036" width="40.28515625" style="78" customWidth="1"/>
    <col min="12037" max="12037" width="57.85546875" style="78" customWidth="1"/>
    <col min="12038" max="12038" width="19.28515625" style="78" customWidth="1"/>
    <col min="12039" max="12039" width="15.28515625" style="78" customWidth="1"/>
    <col min="12040" max="12040" width="14.28515625" style="78" customWidth="1"/>
    <col min="12041" max="12041" width="15.140625" style="78" customWidth="1"/>
    <col min="12042" max="12042" width="15.28515625" style="78" customWidth="1"/>
    <col min="12043" max="12045" width="0" style="78" hidden="1" customWidth="1"/>
    <col min="12046" max="12288" width="8.7109375" style="78"/>
    <col min="12289" max="12289" width="13.28515625" style="78" customWidth="1"/>
    <col min="12290" max="12290" width="7.7109375" style="78" customWidth="1"/>
    <col min="12291" max="12291" width="7.42578125" style="78" customWidth="1"/>
    <col min="12292" max="12292" width="40.28515625" style="78" customWidth="1"/>
    <col min="12293" max="12293" width="57.85546875" style="78" customWidth="1"/>
    <col min="12294" max="12294" width="19.28515625" style="78" customWidth="1"/>
    <col min="12295" max="12295" width="15.28515625" style="78" customWidth="1"/>
    <col min="12296" max="12296" width="14.28515625" style="78" customWidth="1"/>
    <col min="12297" max="12297" width="15.140625" style="78" customWidth="1"/>
    <col min="12298" max="12298" width="15.28515625" style="78" customWidth="1"/>
    <col min="12299" max="12301" width="0" style="78" hidden="1" customWidth="1"/>
    <col min="12302" max="12544" width="8.7109375" style="78"/>
    <col min="12545" max="12545" width="13.28515625" style="78" customWidth="1"/>
    <col min="12546" max="12546" width="7.7109375" style="78" customWidth="1"/>
    <col min="12547" max="12547" width="7.42578125" style="78" customWidth="1"/>
    <col min="12548" max="12548" width="40.28515625" style="78" customWidth="1"/>
    <col min="12549" max="12549" width="57.85546875" style="78" customWidth="1"/>
    <col min="12550" max="12550" width="19.28515625" style="78" customWidth="1"/>
    <col min="12551" max="12551" width="15.28515625" style="78" customWidth="1"/>
    <col min="12552" max="12552" width="14.28515625" style="78" customWidth="1"/>
    <col min="12553" max="12553" width="15.140625" style="78" customWidth="1"/>
    <col min="12554" max="12554" width="15.28515625" style="78" customWidth="1"/>
    <col min="12555" max="12557" width="0" style="78" hidden="1" customWidth="1"/>
    <col min="12558" max="12800" width="8.7109375" style="78"/>
    <col min="12801" max="12801" width="13.28515625" style="78" customWidth="1"/>
    <col min="12802" max="12802" width="7.7109375" style="78" customWidth="1"/>
    <col min="12803" max="12803" width="7.42578125" style="78" customWidth="1"/>
    <col min="12804" max="12804" width="40.28515625" style="78" customWidth="1"/>
    <col min="12805" max="12805" width="57.85546875" style="78" customWidth="1"/>
    <col min="12806" max="12806" width="19.28515625" style="78" customWidth="1"/>
    <col min="12807" max="12807" width="15.28515625" style="78" customWidth="1"/>
    <col min="12808" max="12808" width="14.28515625" style="78" customWidth="1"/>
    <col min="12809" max="12809" width="15.140625" style="78" customWidth="1"/>
    <col min="12810" max="12810" width="15.28515625" style="78" customWidth="1"/>
    <col min="12811" max="12813" width="0" style="78" hidden="1" customWidth="1"/>
    <col min="12814" max="13056" width="8.7109375" style="78"/>
    <col min="13057" max="13057" width="13.28515625" style="78" customWidth="1"/>
    <col min="13058" max="13058" width="7.7109375" style="78" customWidth="1"/>
    <col min="13059" max="13059" width="7.42578125" style="78" customWidth="1"/>
    <col min="13060" max="13060" width="40.28515625" style="78" customWidth="1"/>
    <col min="13061" max="13061" width="57.85546875" style="78" customWidth="1"/>
    <col min="13062" max="13062" width="19.28515625" style="78" customWidth="1"/>
    <col min="13063" max="13063" width="15.28515625" style="78" customWidth="1"/>
    <col min="13064" max="13064" width="14.28515625" style="78" customWidth="1"/>
    <col min="13065" max="13065" width="15.140625" style="78" customWidth="1"/>
    <col min="13066" max="13066" width="15.28515625" style="78" customWidth="1"/>
    <col min="13067" max="13069" width="0" style="78" hidden="1" customWidth="1"/>
    <col min="13070" max="13312" width="8.7109375" style="78"/>
    <col min="13313" max="13313" width="13.28515625" style="78" customWidth="1"/>
    <col min="13314" max="13314" width="7.7109375" style="78" customWidth="1"/>
    <col min="13315" max="13315" width="7.42578125" style="78" customWidth="1"/>
    <col min="13316" max="13316" width="40.28515625" style="78" customWidth="1"/>
    <col min="13317" max="13317" width="57.85546875" style="78" customWidth="1"/>
    <col min="13318" max="13318" width="19.28515625" style="78" customWidth="1"/>
    <col min="13319" max="13319" width="15.28515625" style="78" customWidth="1"/>
    <col min="13320" max="13320" width="14.28515625" style="78" customWidth="1"/>
    <col min="13321" max="13321" width="15.140625" style="78" customWidth="1"/>
    <col min="13322" max="13322" width="15.28515625" style="78" customWidth="1"/>
    <col min="13323" max="13325" width="0" style="78" hidden="1" customWidth="1"/>
    <col min="13326" max="13568" width="8.7109375" style="78"/>
    <col min="13569" max="13569" width="13.28515625" style="78" customWidth="1"/>
    <col min="13570" max="13570" width="7.7109375" style="78" customWidth="1"/>
    <col min="13571" max="13571" width="7.42578125" style="78" customWidth="1"/>
    <col min="13572" max="13572" width="40.28515625" style="78" customWidth="1"/>
    <col min="13573" max="13573" width="57.85546875" style="78" customWidth="1"/>
    <col min="13574" max="13574" width="19.28515625" style="78" customWidth="1"/>
    <col min="13575" max="13575" width="15.28515625" style="78" customWidth="1"/>
    <col min="13576" max="13576" width="14.28515625" style="78" customWidth="1"/>
    <col min="13577" max="13577" width="15.140625" style="78" customWidth="1"/>
    <col min="13578" max="13578" width="15.28515625" style="78" customWidth="1"/>
    <col min="13579" max="13581" width="0" style="78" hidden="1" customWidth="1"/>
    <col min="13582" max="13824" width="8.7109375" style="78"/>
    <col min="13825" max="13825" width="13.28515625" style="78" customWidth="1"/>
    <col min="13826" max="13826" width="7.7109375" style="78" customWidth="1"/>
    <col min="13827" max="13827" width="7.42578125" style="78" customWidth="1"/>
    <col min="13828" max="13828" width="40.28515625" style="78" customWidth="1"/>
    <col min="13829" max="13829" width="57.85546875" style="78" customWidth="1"/>
    <col min="13830" max="13830" width="19.28515625" style="78" customWidth="1"/>
    <col min="13831" max="13831" width="15.28515625" style="78" customWidth="1"/>
    <col min="13832" max="13832" width="14.28515625" style="78" customWidth="1"/>
    <col min="13833" max="13833" width="15.140625" style="78" customWidth="1"/>
    <col min="13834" max="13834" width="15.28515625" style="78" customWidth="1"/>
    <col min="13835" max="13837" width="0" style="78" hidden="1" customWidth="1"/>
    <col min="13838" max="14080" width="8.7109375" style="78"/>
    <col min="14081" max="14081" width="13.28515625" style="78" customWidth="1"/>
    <col min="14082" max="14082" width="7.7109375" style="78" customWidth="1"/>
    <col min="14083" max="14083" width="7.42578125" style="78" customWidth="1"/>
    <col min="14084" max="14084" width="40.28515625" style="78" customWidth="1"/>
    <col min="14085" max="14085" width="57.85546875" style="78" customWidth="1"/>
    <col min="14086" max="14086" width="19.28515625" style="78" customWidth="1"/>
    <col min="14087" max="14087" width="15.28515625" style="78" customWidth="1"/>
    <col min="14088" max="14088" width="14.28515625" style="78" customWidth="1"/>
    <col min="14089" max="14089" width="15.140625" style="78" customWidth="1"/>
    <col min="14090" max="14090" width="15.28515625" style="78" customWidth="1"/>
    <col min="14091" max="14093" width="0" style="78" hidden="1" customWidth="1"/>
    <col min="14094" max="14336" width="8.7109375" style="78"/>
    <col min="14337" max="14337" width="13.28515625" style="78" customWidth="1"/>
    <col min="14338" max="14338" width="7.7109375" style="78" customWidth="1"/>
    <col min="14339" max="14339" width="7.42578125" style="78" customWidth="1"/>
    <col min="14340" max="14340" width="40.28515625" style="78" customWidth="1"/>
    <col min="14341" max="14341" width="57.85546875" style="78" customWidth="1"/>
    <col min="14342" max="14342" width="19.28515625" style="78" customWidth="1"/>
    <col min="14343" max="14343" width="15.28515625" style="78" customWidth="1"/>
    <col min="14344" max="14344" width="14.28515625" style="78" customWidth="1"/>
    <col min="14345" max="14345" width="15.140625" style="78" customWidth="1"/>
    <col min="14346" max="14346" width="15.28515625" style="78" customWidth="1"/>
    <col min="14347" max="14349" width="0" style="78" hidden="1" customWidth="1"/>
    <col min="14350" max="14592" width="8.7109375" style="78"/>
    <col min="14593" max="14593" width="13.28515625" style="78" customWidth="1"/>
    <col min="14594" max="14594" width="7.7109375" style="78" customWidth="1"/>
    <col min="14595" max="14595" width="7.42578125" style="78" customWidth="1"/>
    <col min="14596" max="14596" width="40.28515625" style="78" customWidth="1"/>
    <col min="14597" max="14597" width="57.85546875" style="78" customWidth="1"/>
    <col min="14598" max="14598" width="19.28515625" style="78" customWidth="1"/>
    <col min="14599" max="14599" width="15.28515625" style="78" customWidth="1"/>
    <col min="14600" max="14600" width="14.28515625" style="78" customWidth="1"/>
    <col min="14601" max="14601" width="15.140625" style="78" customWidth="1"/>
    <col min="14602" max="14602" width="15.28515625" style="78" customWidth="1"/>
    <col min="14603" max="14605" width="0" style="78" hidden="1" customWidth="1"/>
    <col min="14606" max="14848" width="8.7109375" style="78"/>
    <col min="14849" max="14849" width="13.28515625" style="78" customWidth="1"/>
    <col min="14850" max="14850" width="7.7109375" style="78" customWidth="1"/>
    <col min="14851" max="14851" width="7.42578125" style="78" customWidth="1"/>
    <col min="14852" max="14852" width="40.28515625" style="78" customWidth="1"/>
    <col min="14853" max="14853" width="57.85546875" style="78" customWidth="1"/>
    <col min="14854" max="14854" width="19.28515625" style="78" customWidth="1"/>
    <col min="14855" max="14855" width="15.28515625" style="78" customWidth="1"/>
    <col min="14856" max="14856" width="14.28515625" style="78" customWidth="1"/>
    <col min="14857" max="14857" width="15.140625" style="78" customWidth="1"/>
    <col min="14858" max="14858" width="15.28515625" style="78" customWidth="1"/>
    <col min="14859" max="14861" width="0" style="78" hidden="1" customWidth="1"/>
    <col min="14862" max="15104" width="8.7109375" style="78"/>
    <col min="15105" max="15105" width="13.28515625" style="78" customWidth="1"/>
    <col min="15106" max="15106" width="7.7109375" style="78" customWidth="1"/>
    <col min="15107" max="15107" width="7.42578125" style="78" customWidth="1"/>
    <col min="15108" max="15108" width="40.28515625" style="78" customWidth="1"/>
    <col min="15109" max="15109" width="57.85546875" style="78" customWidth="1"/>
    <col min="15110" max="15110" width="19.28515625" style="78" customWidth="1"/>
    <col min="15111" max="15111" width="15.28515625" style="78" customWidth="1"/>
    <col min="15112" max="15112" width="14.28515625" style="78" customWidth="1"/>
    <col min="15113" max="15113" width="15.140625" style="78" customWidth="1"/>
    <col min="15114" max="15114" width="15.28515625" style="78" customWidth="1"/>
    <col min="15115" max="15117" width="0" style="78" hidden="1" customWidth="1"/>
    <col min="15118" max="15360" width="8.7109375" style="78"/>
    <col min="15361" max="15361" width="13.28515625" style="78" customWidth="1"/>
    <col min="15362" max="15362" width="7.7109375" style="78" customWidth="1"/>
    <col min="15363" max="15363" width="7.42578125" style="78" customWidth="1"/>
    <col min="15364" max="15364" width="40.28515625" style="78" customWidth="1"/>
    <col min="15365" max="15365" width="57.85546875" style="78" customWidth="1"/>
    <col min="15366" max="15366" width="19.28515625" style="78" customWidth="1"/>
    <col min="15367" max="15367" width="15.28515625" style="78" customWidth="1"/>
    <col min="15368" max="15368" width="14.28515625" style="78" customWidth="1"/>
    <col min="15369" max="15369" width="15.140625" style="78" customWidth="1"/>
    <col min="15370" max="15370" width="15.28515625" style="78" customWidth="1"/>
    <col min="15371" max="15373" width="0" style="78" hidden="1" customWidth="1"/>
    <col min="15374" max="15616" width="8.7109375" style="78"/>
    <col min="15617" max="15617" width="13.28515625" style="78" customWidth="1"/>
    <col min="15618" max="15618" width="7.7109375" style="78" customWidth="1"/>
    <col min="15619" max="15619" width="7.42578125" style="78" customWidth="1"/>
    <col min="15620" max="15620" width="40.28515625" style="78" customWidth="1"/>
    <col min="15621" max="15621" width="57.85546875" style="78" customWidth="1"/>
    <col min="15622" max="15622" width="19.28515625" style="78" customWidth="1"/>
    <col min="15623" max="15623" width="15.28515625" style="78" customWidth="1"/>
    <col min="15624" max="15624" width="14.28515625" style="78" customWidth="1"/>
    <col min="15625" max="15625" width="15.140625" style="78" customWidth="1"/>
    <col min="15626" max="15626" width="15.28515625" style="78" customWidth="1"/>
    <col min="15627" max="15629" width="0" style="78" hidden="1" customWidth="1"/>
    <col min="15630" max="15872" width="8.7109375" style="78"/>
    <col min="15873" max="15873" width="13.28515625" style="78" customWidth="1"/>
    <col min="15874" max="15874" width="7.7109375" style="78" customWidth="1"/>
    <col min="15875" max="15875" width="7.42578125" style="78" customWidth="1"/>
    <col min="15876" max="15876" width="40.28515625" style="78" customWidth="1"/>
    <col min="15877" max="15877" width="57.85546875" style="78" customWidth="1"/>
    <col min="15878" max="15878" width="19.28515625" style="78" customWidth="1"/>
    <col min="15879" max="15879" width="15.28515625" style="78" customWidth="1"/>
    <col min="15880" max="15880" width="14.28515625" style="78" customWidth="1"/>
    <col min="15881" max="15881" width="15.140625" style="78" customWidth="1"/>
    <col min="15882" max="15882" width="15.28515625" style="78" customWidth="1"/>
    <col min="15883" max="15885" width="0" style="78" hidden="1" customWidth="1"/>
    <col min="15886" max="16128" width="8.7109375" style="78"/>
    <col min="16129" max="16129" width="13.28515625" style="78" customWidth="1"/>
    <col min="16130" max="16130" width="7.7109375" style="78" customWidth="1"/>
    <col min="16131" max="16131" width="7.42578125" style="78" customWidth="1"/>
    <col min="16132" max="16132" width="40.28515625" style="78" customWidth="1"/>
    <col min="16133" max="16133" width="57.85546875" style="78" customWidth="1"/>
    <col min="16134" max="16134" width="19.28515625" style="78" customWidth="1"/>
    <col min="16135" max="16135" width="15.28515625" style="78" customWidth="1"/>
    <col min="16136" max="16136" width="14.28515625" style="78" customWidth="1"/>
    <col min="16137" max="16137" width="15.140625" style="78" customWidth="1"/>
    <col min="16138" max="16138" width="15.28515625" style="78" customWidth="1"/>
    <col min="16139" max="16141" width="0" style="78" hidden="1" customWidth="1"/>
    <col min="16142" max="16384" width="8.7109375" style="78"/>
  </cols>
  <sheetData>
    <row r="1" spans="1:13" ht="63" customHeight="1">
      <c r="A1" s="74"/>
      <c r="B1" s="75"/>
      <c r="C1" s="75"/>
      <c r="D1" s="75"/>
      <c r="E1" s="76"/>
      <c r="F1" s="411" t="s">
        <v>486</v>
      </c>
      <c r="G1" s="411"/>
      <c r="H1" s="411"/>
      <c r="I1" s="411"/>
      <c r="J1" s="411"/>
      <c r="K1" s="74"/>
      <c r="L1" s="77"/>
      <c r="M1" s="77"/>
    </row>
    <row r="2" spans="1:13" ht="14.45" customHeight="1">
      <c r="A2" s="74"/>
      <c r="B2" s="75"/>
      <c r="C2" s="75"/>
      <c r="D2" s="75"/>
      <c r="E2" s="76"/>
      <c r="F2" s="79"/>
      <c r="G2" s="79"/>
      <c r="H2" s="79"/>
      <c r="I2" s="79"/>
      <c r="J2" s="22"/>
      <c r="K2" s="74"/>
      <c r="L2" s="77"/>
      <c r="M2" s="77"/>
    </row>
    <row r="3" spans="1:13" ht="16.149999999999999" customHeight="1">
      <c r="A3" s="470" t="s">
        <v>112</v>
      </c>
      <c r="B3" s="470"/>
      <c r="C3" s="470"/>
      <c r="D3" s="470"/>
      <c r="E3" s="470"/>
      <c r="F3" s="470"/>
      <c r="G3" s="470"/>
      <c r="H3" s="470"/>
      <c r="I3" s="470"/>
      <c r="J3" s="470"/>
      <c r="K3" s="470"/>
      <c r="L3" s="80"/>
      <c r="M3" s="80"/>
    </row>
    <row r="4" spans="1:13" s="82" customFormat="1" ht="6.6" customHeight="1">
      <c r="A4" s="470"/>
      <c r="B4" s="470"/>
      <c r="C4" s="470"/>
      <c r="D4" s="470"/>
      <c r="E4" s="470"/>
      <c r="F4" s="470"/>
      <c r="G4" s="470"/>
      <c r="H4" s="470"/>
      <c r="I4" s="470"/>
      <c r="J4" s="470"/>
      <c r="K4" s="470"/>
      <c r="L4" s="81"/>
      <c r="M4" s="81"/>
    </row>
    <row r="5" spans="1:13" s="82" customFormat="1" ht="20.45" customHeight="1">
      <c r="A5" s="471" t="s">
        <v>55</v>
      </c>
      <c r="B5" s="471"/>
      <c r="C5" s="471"/>
      <c r="D5" s="471"/>
      <c r="E5" s="471"/>
      <c r="F5" s="471"/>
      <c r="G5" s="471"/>
      <c r="H5" s="471"/>
      <c r="I5" s="471"/>
      <c r="J5" s="471"/>
      <c r="K5" s="83"/>
      <c r="L5" s="81"/>
      <c r="M5" s="81"/>
    </row>
    <row r="6" spans="1:13" s="82" customFormat="1" ht="13.9" customHeight="1">
      <c r="A6" s="354" t="s">
        <v>56</v>
      </c>
      <c r="B6" s="354"/>
      <c r="C6" s="354"/>
      <c r="D6" s="354"/>
      <c r="E6" s="354"/>
      <c r="F6" s="354"/>
      <c r="G6" s="354"/>
      <c r="H6" s="354"/>
      <c r="I6" s="354"/>
      <c r="J6" s="354"/>
      <c r="K6" s="84"/>
      <c r="L6" s="81"/>
      <c r="M6" s="81"/>
    </row>
    <row r="7" spans="1:13" ht="13.15" customHeight="1">
      <c r="A7" s="85"/>
      <c r="B7" s="86"/>
      <c r="C7" s="87"/>
      <c r="D7" s="88"/>
      <c r="E7" s="89"/>
      <c r="F7" s="89"/>
      <c r="G7" s="90"/>
      <c r="H7" s="90"/>
      <c r="I7" s="90"/>
      <c r="J7" s="91" t="s">
        <v>113</v>
      </c>
      <c r="K7" s="90"/>
      <c r="L7" s="80"/>
      <c r="M7" s="80"/>
    </row>
    <row r="8" spans="1:13" ht="19.899999999999999" customHeight="1">
      <c r="A8" s="472" t="s">
        <v>114</v>
      </c>
      <c r="B8" s="472" t="s">
        <v>115</v>
      </c>
      <c r="C8" s="474" t="s">
        <v>116</v>
      </c>
      <c r="D8" s="476" t="s">
        <v>117</v>
      </c>
      <c r="E8" s="478" t="s">
        <v>118</v>
      </c>
      <c r="F8" s="476" t="s">
        <v>119</v>
      </c>
      <c r="G8" s="465" t="s">
        <v>57</v>
      </c>
      <c r="H8" s="465" t="s">
        <v>120</v>
      </c>
      <c r="I8" s="467" t="s">
        <v>121</v>
      </c>
      <c r="J8" s="468"/>
      <c r="K8" s="90"/>
      <c r="L8" s="80"/>
      <c r="M8" s="80"/>
    </row>
    <row r="9" spans="1:13" ht="66.599999999999994" customHeight="1">
      <c r="A9" s="473"/>
      <c r="B9" s="473"/>
      <c r="C9" s="475"/>
      <c r="D9" s="477"/>
      <c r="E9" s="479"/>
      <c r="F9" s="477"/>
      <c r="G9" s="466"/>
      <c r="H9" s="466"/>
      <c r="I9" s="92" t="s">
        <v>5</v>
      </c>
      <c r="J9" s="92" t="s">
        <v>122</v>
      </c>
      <c r="K9" s="90"/>
      <c r="L9" s="80"/>
      <c r="M9" s="80"/>
    </row>
    <row r="10" spans="1:13" s="98" customFormat="1" ht="15.6" customHeight="1">
      <c r="A10" s="93">
        <v>1</v>
      </c>
      <c r="B10" s="93">
        <v>2</v>
      </c>
      <c r="C10" s="94" t="s">
        <v>123</v>
      </c>
      <c r="D10" s="93">
        <v>4</v>
      </c>
      <c r="E10" s="95">
        <v>5</v>
      </c>
      <c r="F10" s="95">
        <v>6</v>
      </c>
      <c r="G10" s="95">
        <v>7</v>
      </c>
      <c r="H10" s="95">
        <v>8</v>
      </c>
      <c r="I10" s="95">
        <v>9</v>
      </c>
      <c r="J10" s="95">
        <v>10</v>
      </c>
      <c r="K10" s="96"/>
      <c r="L10" s="97"/>
      <c r="M10" s="97"/>
    </row>
    <row r="11" spans="1:13" ht="18.75">
      <c r="A11" s="99" t="s">
        <v>13</v>
      </c>
      <c r="B11" s="100"/>
      <c r="C11" s="101"/>
      <c r="D11" s="102" t="s">
        <v>14</v>
      </c>
      <c r="E11" s="103" t="s">
        <v>58</v>
      </c>
      <c r="F11" s="103" t="s">
        <v>58</v>
      </c>
      <c r="G11" s="104">
        <f>G12</f>
        <v>38430379</v>
      </c>
      <c r="H11" s="104">
        <f>H12</f>
        <v>1747503</v>
      </c>
      <c r="I11" s="104">
        <f>I12</f>
        <v>36682876</v>
      </c>
      <c r="J11" s="104">
        <f>J12</f>
        <v>3365876</v>
      </c>
      <c r="K11" s="90"/>
      <c r="L11" s="80"/>
      <c r="M11" s="80"/>
    </row>
    <row r="12" spans="1:13" ht="18.75">
      <c r="A12" s="99" t="s">
        <v>15</v>
      </c>
      <c r="B12" s="100"/>
      <c r="C12" s="101"/>
      <c r="D12" s="102" t="s">
        <v>14</v>
      </c>
      <c r="E12" s="103" t="s">
        <v>58</v>
      </c>
      <c r="F12" s="103" t="s">
        <v>58</v>
      </c>
      <c r="G12" s="104">
        <f>SUM(G13:G27)</f>
        <v>38430379</v>
      </c>
      <c r="H12" s="104">
        <f t="shared" ref="H12:J12" si="0">SUM(H13:H27)</f>
        <v>1747503</v>
      </c>
      <c r="I12" s="104">
        <f t="shared" si="0"/>
        <v>36682876</v>
      </c>
      <c r="J12" s="104">
        <f t="shared" si="0"/>
        <v>3365876</v>
      </c>
      <c r="K12" s="104" t="e">
        <f>SUM(#REF!)</f>
        <v>#REF!</v>
      </c>
      <c r="L12" s="104" t="e">
        <f>SUM(#REF!)</f>
        <v>#REF!</v>
      </c>
      <c r="M12" s="104" t="e">
        <f>SUM(#REF!)</f>
        <v>#REF!</v>
      </c>
    </row>
    <row r="13" spans="1:13" s="276" customFormat="1" ht="45">
      <c r="A13" s="190" t="s">
        <v>94</v>
      </c>
      <c r="B13" s="189" t="s">
        <v>95</v>
      </c>
      <c r="C13" s="131" t="s">
        <v>96</v>
      </c>
      <c r="D13" s="105" t="s">
        <v>97</v>
      </c>
      <c r="E13" s="105" t="s">
        <v>305</v>
      </c>
      <c r="F13" s="106" t="s">
        <v>125</v>
      </c>
      <c r="G13" s="107">
        <f>H13+I13</f>
        <v>106000</v>
      </c>
      <c r="H13" s="132">
        <f>30000+11000+25000+40000</f>
        <v>106000</v>
      </c>
      <c r="I13" s="132">
        <v>0</v>
      </c>
      <c r="J13" s="132">
        <v>0</v>
      </c>
    </row>
    <row r="14" spans="1:13" s="276" customFormat="1" ht="45">
      <c r="A14" s="190" t="s">
        <v>94</v>
      </c>
      <c r="B14" s="189" t="s">
        <v>95</v>
      </c>
      <c r="C14" s="131" t="s">
        <v>96</v>
      </c>
      <c r="D14" s="105" t="s">
        <v>97</v>
      </c>
      <c r="E14" s="105" t="s">
        <v>306</v>
      </c>
      <c r="F14" s="106" t="s">
        <v>307</v>
      </c>
      <c r="G14" s="107">
        <f>H14+I14</f>
        <v>50000</v>
      </c>
      <c r="H14" s="132">
        <f>40000+10000</f>
        <v>50000</v>
      </c>
      <c r="I14" s="132">
        <v>0</v>
      </c>
      <c r="J14" s="132">
        <v>0</v>
      </c>
    </row>
    <row r="15" spans="1:13" customFormat="1" ht="45">
      <c r="A15" s="190" t="s">
        <v>26</v>
      </c>
      <c r="B15" s="189" t="s">
        <v>27</v>
      </c>
      <c r="C15" s="131" t="s">
        <v>25</v>
      </c>
      <c r="D15" s="105" t="s">
        <v>28</v>
      </c>
      <c r="E15" s="105" t="s">
        <v>208</v>
      </c>
      <c r="F15" s="106" t="s">
        <v>125</v>
      </c>
      <c r="G15" s="107">
        <f>H15+I15</f>
        <v>85000</v>
      </c>
      <c r="H15" s="132">
        <v>85000</v>
      </c>
      <c r="I15" s="132">
        <v>0</v>
      </c>
      <c r="J15" s="132">
        <v>0</v>
      </c>
    </row>
    <row r="16" spans="1:13" s="276" customFormat="1" ht="45">
      <c r="A16" s="190" t="s">
        <v>26</v>
      </c>
      <c r="B16" s="189" t="s">
        <v>27</v>
      </c>
      <c r="C16" s="131" t="s">
        <v>25</v>
      </c>
      <c r="D16" s="105" t="s">
        <v>28</v>
      </c>
      <c r="E16" s="105" t="s">
        <v>292</v>
      </c>
      <c r="F16" s="106" t="s">
        <v>125</v>
      </c>
      <c r="G16" s="107">
        <f>H16+I16</f>
        <v>40000</v>
      </c>
      <c r="H16" s="132">
        <v>40000</v>
      </c>
      <c r="I16" s="132">
        <v>0</v>
      </c>
      <c r="J16" s="132">
        <v>0</v>
      </c>
    </row>
    <row r="17" spans="1:16384" ht="42" customHeight="1">
      <c r="A17" s="190" t="s">
        <v>98</v>
      </c>
      <c r="B17" s="189" t="s">
        <v>99</v>
      </c>
      <c r="C17" s="131" t="s">
        <v>100</v>
      </c>
      <c r="D17" s="105" t="s">
        <v>101</v>
      </c>
      <c r="E17" s="105" t="s">
        <v>293</v>
      </c>
      <c r="F17" s="106" t="s">
        <v>125</v>
      </c>
      <c r="G17" s="107">
        <f t="shared" ref="G17" si="1">H17+I17</f>
        <v>693000</v>
      </c>
      <c r="H17" s="132">
        <v>693000</v>
      </c>
      <c r="I17" s="132">
        <v>0</v>
      </c>
      <c r="J17" s="132">
        <f t="shared" ref="J17" si="2">I17</f>
        <v>0</v>
      </c>
      <c r="K17" s="90"/>
      <c r="L17" s="80"/>
      <c r="M17" s="80"/>
    </row>
    <row r="18" spans="1:16384" ht="48.6" customHeight="1">
      <c r="A18" s="190" t="s">
        <v>102</v>
      </c>
      <c r="B18" s="189" t="s">
        <v>103</v>
      </c>
      <c r="C18" s="131" t="s">
        <v>104</v>
      </c>
      <c r="D18" s="105" t="s">
        <v>105</v>
      </c>
      <c r="E18" s="105" t="s">
        <v>169</v>
      </c>
      <c r="F18" s="106" t="s">
        <v>301</v>
      </c>
      <c r="G18" s="107">
        <f t="shared" ref="G18" si="3">H18+I18</f>
        <v>169000</v>
      </c>
      <c r="H18" s="9">
        <v>0</v>
      </c>
      <c r="I18" s="132">
        <v>169000</v>
      </c>
      <c r="J18" s="132">
        <f t="shared" ref="J18" si="4">I18</f>
        <v>169000</v>
      </c>
      <c r="K18" s="90"/>
      <c r="L18" s="80"/>
      <c r="M18" s="80"/>
    </row>
    <row r="19" spans="1:16384" s="310" customFormat="1" ht="45" customHeight="1">
      <c r="A19" s="216" t="s">
        <v>251</v>
      </c>
      <c r="B19" s="173">
        <v>7367</v>
      </c>
      <c r="C19" s="173" t="s">
        <v>106</v>
      </c>
      <c r="D19" s="5" t="s">
        <v>250</v>
      </c>
      <c r="E19" s="105" t="s">
        <v>155</v>
      </c>
      <c r="F19" s="106" t="s">
        <v>154</v>
      </c>
      <c r="G19" s="107">
        <f>H19+I19</f>
        <v>33250000</v>
      </c>
      <c r="H19" s="9">
        <v>0</v>
      </c>
      <c r="I19" s="107">
        <v>33250000</v>
      </c>
      <c r="J19" s="132">
        <v>0</v>
      </c>
      <c r="K19" s="308"/>
      <c r="L19" s="309"/>
      <c r="M19" s="309"/>
    </row>
    <row r="20" spans="1:16384" ht="43.9" customHeight="1">
      <c r="A20" s="190" t="s">
        <v>308</v>
      </c>
      <c r="B20" s="190" t="s">
        <v>309</v>
      </c>
      <c r="C20" s="195" t="s">
        <v>311</v>
      </c>
      <c r="D20" s="105" t="s">
        <v>310</v>
      </c>
      <c r="E20" s="105" t="s">
        <v>321</v>
      </c>
      <c r="F20" s="106" t="s">
        <v>212</v>
      </c>
      <c r="G20" s="107">
        <f t="shared" ref="G20" si="5">H20+I20</f>
        <v>12081</v>
      </c>
      <c r="H20" s="132">
        <v>12081</v>
      </c>
      <c r="I20" s="132">
        <v>0</v>
      </c>
      <c r="J20" s="132">
        <f t="shared" ref="J20" si="6">I20</f>
        <v>0</v>
      </c>
      <c r="K20" s="90"/>
      <c r="L20" s="80"/>
      <c r="M20" s="80"/>
    </row>
    <row r="21" spans="1:16384" ht="43.9" customHeight="1">
      <c r="A21" s="190" t="s">
        <v>59</v>
      </c>
      <c r="B21" s="189" t="s">
        <v>60</v>
      </c>
      <c r="C21" s="131" t="s">
        <v>29</v>
      </c>
      <c r="D21" s="105" t="s">
        <v>61</v>
      </c>
      <c r="E21" s="105" t="s">
        <v>294</v>
      </c>
      <c r="F21" s="106" t="s">
        <v>295</v>
      </c>
      <c r="G21" s="107">
        <f t="shared" ref="G21" si="7">H21+I21</f>
        <v>261422</v>
      </c>
      <c r="H21" s="132">
        <f>151014+110408</f>
        <v>261422</v>
      </c>
      <c r="I21" s="132">
        <v>0</v>
      </c>
      <c r="J21" s="132">
        <f t="shared" ref="J21" si="8">I21</f>
        <v>0</v>
      </c>
      <c r="K21" s="90"/>
      <c r="L21" s="80"/>
      <c r="M21" s="80"/>
    </row>
    <row r="22" spans="1:16384" ht="44.45" customHeight="1">
      <c r="A22" s="299" t="s">
        <v>231</v>
      </c>
      <c r="B22" s="131" t="s">
        <v>232</v>
      </c>
      <c r="C22" s="131" t="s">
        <v>233</v>
      </c>
      <c r="D22" s="5" t="s">
        <v>234</v>
      </c>
      <c r="E22" s="105" t="s">
        <v>246</v>
      </c>
      <c r="F22" s="106" t="s">
        <v>125</v>
      </c>
      <c r="G22" s="107">
        <f t="shared" ref="G22:G25" si="9">H22+I22</f>
        <v>167000</v>
      </c>
      <c r="H22" s="132">
        <v>100000</v>
      </c>
      <c r="I22" s="132">
        <v>67000</v>
      </c>
      <c r="J22" s="132">
        <v>0</v>
      </c>
      <c r="K22" s="47" t="e">
        <f>SUM(#REF!)</f>
        <v>#REF!</v>
      </c>
      <c r="L22" s="300" t="e">
        <f>SUM(#REF!)</f>
        <v>#REF!</v>
      </c>
      <c r="M22" s="300" t="e">
        <f>SUM(#REF!)</f>
        <v>#REF!</v>
      </c>
    </row>
    <row r="23" spans="1:16384" s="276" customFormat="1" ht="48" customHeight="1">
      <c r="A23" s="190" t="s">
        <v>85</v>
      </c>
      <c r="B23" s="189" t="s">
        <v>86</v>
      </c>
      <c r="C23" s="131" t="s">
        <v>20</v>
      </c>
      <c r="D23" s="105" t="s">
        <v>87</v>
      </c>
      <c r="E23" s="105" t="s">
        <v>296</v>
      </c>
      <c r="F23" s="106" t="s">
        <v>297</v>
      </c>
      <c r="G23" s="107">
        <f t="shared" ref="G23:G24" si="10">H23+I23</f>
        <v>500000</v>
      </c>
      <c r="H23" s="132">
        <v>0</v>
      </c>
      <c r="I23" s="132">
        <v>500000</v>
      </c>
      <c r="J23" s="132">
        <f>I23</f>
        <v>500000</v>
      </c>
      <c r="K23" s="190"/>
      <c r="L23" s="189"/>
      <c r="M23" s="131"/>
      <c r="N23" s="105"/>
      <c r="O23" s="105"/>
      <c r="P23" s="106"/>
      <c r="Q23" s="107"/>
      <c r="R23" s="132"/>
      <c r="S23" s="132"/>
      <c r="T23" s="132"/>
      <c r="U23" s="190"/>
      <c r="V23" s="189"/>
      <c r="W23" s="131"/>
      <c r="X23" s="105"/>
      <c r="Y23" s="105"/>
      <c r="Z23" s="106"/>
      <c r="AA23" s="107"/>
      <c r="AB23" s="132"/>
      <c r="AC23" s="132"/>
      <c r="AD23" s="132"/>
      <c r="AE23" s="190"/>
      <c r="AF23" s="189"/>
      <c r="AG23" s="131"/>
      <c r="AH23" s="105"/>
      <c r="AI23" s="105"/>
      <c r="AJ23" s="106"/>
      <c r="AK23" s="107"/>
      <c r="AL23" s="132"/>
      <c r="AM23" s="132"/>
      <c r="AN23" s="132"/>
      <c r="AO23" s="190"/>
      <c r="AP23" s="189"/>
      <c r="AQ23" s="131"/>
      <c r="AR23" s="105"/>
      <c r="AS23" s="105"/>
      <c r="AT23" s="106"/>
      <c r="AU23" s="107"/>
      <c r="AV23" s="132"/>
      <c r="AW23" s="132"/>
      <c r="AX23" s="132"/>
      <c r="AY23" s="190"/>
      <c r="AZ23" s="189"/>
      <c r="BA23" s="131"/>
      <c r="BB23" s="105"/>
      <c r="BC23" s="105"/>
      <c r="BD23" s="106"/>
      <c r="BE23" s="107"/>
      <c r="BF23" s="132"/>
      <c r="BG23" s="132"/>
      <c r="BH23" s="132"/>
      <c r="BI23" s="190"/>
      <c r="BJ23" s="189"/>
      <c r="BK23" s="131"/>
      <c r="BL23" s="105"/>
      <c r="BM23" s="105"/>
      <c r="BN23" s="106"/>
      <c r="BO23" s="107"/>
      <c r="BP23" s="132"/>
      <c r="BQ23" s="132"/>
      <c r="BR23" s="132"/>
      <c r="BS23" s="190"/>
      <c r="BT23" s="189"/>
      <c r="BU23" s="131"/>
      <c r="BV23" s="105"/>
      <c r="BW23" s="105"/>
      <c r="BX23" s="106"/>
      <c r="BY23" s="107"/>
      <c r="BZ23" s="132"/>
      <c r="CA23" s="132"/>
      <c r="CB23" s="132"/>
      <c r="CC23" s="190"/>
      <c r="CD23" s="189"/>
      <c r="CE23" s="131"/>
      <c r="CF23" s="105"/>
      <c r="CG23" s="105"/>
      <c r="CH23" s="106"/>
      <c r="CI23" s="107"/>
      <c r="CJ23" s="132"/>
      <c r="CK23" s="132"/>
      <c r="CL23" s="132"/>
      <c r="CM23" s="190"/>
      <c r="CN23" s="189"/>
      <c r="CO23" s="131"/>
      <c r="CP23" s="105"/>
      <c r="CQ23" s="105"/>
      <c r="CR23" s="106"/>
      <c r="CS23" s="107"/>
      <c r="CT23" s="132"/>
      <c r="CU23" s="132"/>
      <c r="CV23" s="132"/>
      <c r="CW23" s="190"/>
      <c r="CX23" s="189"/>
      <c r="CY23" s="131"/>
      <c r="CZ23" s="105"/>
      <c r="DA23" s="105"/>
      <c r="DB23" s="106"/>
      <c r="DC23" s="107"/>
      <c r="DD23" s="132"/>
      <c r="DE23" s="132"/>
      <c r="DF23" s="132"/>
      <c r="DG23" s="190"/>
      <c r="DH23" s="189"/>
      <c r="DI23" s="131"/>
      <c r="DJ23" s="105"/>
      <c r="DK23" s="105"/>
      <c r="DL23" s="106"/>
      <c r="DM23" s="107"/>
      <c r="DN23" s="132"/>
      <c r="DO23" s="132"/>
      <c r="DP23" s="132"/>
      <c r="DQ23" s="190"/>
      <c r="DR23" s="189"/>
      <c r="DS23" s="131"/>
      <c r="DT23" s="105"/>
      <c r="DU23" s="105"/>
      <c r="DV23" s="106"/>
      <c r="DW23" s="107"/>
      <c r="DX23" s="132"/>
      <c r="DY23" s="132"/>
      <c r="DZ23" s="132"/>
      <c r="EA23" s="190"/>
      <c r="EB23" s="189"/>
      <c r="EC23" s="131"/>
      <c r="ED23" s="105"/>
      <c r="EE23" s="105"/>
      <c r="EF23" s="106"/>
      <c r="EG23" s="107"/>
      <c r="EH23" s="132"/>
      <c r="EI23" s="132"/>
      <c r="EJ23" s="132"/>
      <c r="EK23" s="190"/>
      <c r="EL23" s="189"/>
      <c r="EM23" s="131"/>
      <c r="EN23" s="105"/>
      <c r="EO23" s="105"/>
      <c r="EP23" s="106"/>
      <c r="EQ23" s="107"/>
      <c r="ER23" s="132"/>
      <c r="ES23" s="132"/>
      <c r="ET23" s="132"/>
      <c r="EU23" s="190"/>
      <c r="EV23" s="189"/>
      <c r="EW23" s="131"/>
      <c r="EX23" s="105"/>
      <c r="EY23" s="105"/>
      <c r="EZ23" s="106"/>
      <c r="FA23" s="107"/>
      <c r="FB23" s="132"/>
      <c r="FC23" s="132"/>
      <c r="FD23" s="132"/>
      <c r="FE23" s="190"/>
      <c r="FF23" s="189"/>
      <c r="FG23" s="131"/>
      <c r="FH23" s="105"/>
      <c r="FI23" s="105"/>
      <c r="FJ23" s="106"/>
      <c r="FK23" s="107"/>
      <c r="FL23" s="132"/>
      <c r="FM23" s="132"/>
      <c r="FN23" s="132"/>
      <c r="FO23" s="190"/>
      <c r="FP23" s="189"/>
      <c r="FQ23" s="131"/>
      <c r="FR23" s="105"/>
      <c r="FS23" s="105"/>
      <c r="FT23" s="106"/>
      <c r="FU23" s="107"/>
      <c r="FV23" s="132"/>
      <c r="FW23" s="132"/>
      <c r="FX23" s="132"/>
      <c r="FY23" s="190"/>
      <c r="FZ23" s="189"/>
      <c r="GA23" s="131"/>
      <c r="GB23" s="105"/>
      <c r="GC23" s="105"/>
      <c r="GD23" s="106"/>
      <c r="GE23" s="107"/>
      <c r="GF23" s="132"/>
      <c r="GG23" s="132"/>
      <c r="GH23" s="132"/>
      <c r="GI23" s="190"/>
      <c r="GJ23" s="189"/>
      <c r="GK23" s="131"/>
      <c r="GL23" s="105"/>
      <c r="GM23" s="105"/>
      <c r="GN23" s="106"/>
      <c r="GO23" s="107"/>
      <c r="GP23" s="132"/>
      <c r="GQ23" s="132"/>
      <c r="GR23" s="132"/>
      <c r="GS23" s="190"/>
      <c r="GT23" s="189"/>
      <c r="GU23" s="131"/>
      <c r="GV23" s="105"/>
      <c r="GW23" s="105"/>
      <c r="GX23" s="106"/>
      <c r="GY23" s="107"/>
      <c r="GZ23" s="132"/>
      <c r="HA23" s="132"/>
      <c r="HB23" s="132"/>
      <c r="HC23" s="190"/>
      <c r="HD23" s="189"/>
      <c r="HE23" s="131"/>
      <c r="HF23" s="105"/>
      <c r="HG23" s="105"/>
      <c r="HH23" s="106"/>
      <c r="HI23" s="107"/>
      <c r="HJ23" s="132"/>
      <c r="HK23" s="132"/>
      <c r="HL23" s="132"/>
      <c r="HM23" s="190"/>
      <c r="HN23" s="189"/>
      <c r="HO23" s="131"/>
      <c r="HP23" s="105"/>
      <c r="HQ23" s="105"/>
      <c r="HR23" s="106"/>
      <c r="HS23" s="107"/>
      <c r="HT23" s="132"/>
      <c r="HU23" s="132"/>
      <c r="HV23" s="132"/>
      <c r="HW23" s="190"/>
      <c r="HX23" s="189"/>
      <c r="HY23" s="131"/>
      <c r="HZ23" s="105"/>
      <c r="IA23" s="105"/>
      <c r="IB23" s="106"/>
      <c r="IC23" s="107"/>
      <c r="ID23" s="132"/>
      <c r="IE23" s="132"/>
      <c r="IF23" s="132"/>
      <c r="IG23" s="190"/>
      <c r="IH23" s="189"/>
      <c r="II23" s="131"/>
      <c r="IJ23" s="105"/>
      <c r="IK23" s="105"/>
      <c r="IL23" s="106"/>
      <c r="IM23" s="107"/>
      <c r="IN23" s="132"/>
      <c r="IO23" s="132"/>
      <c r="IP23" s="132"/>
      <c r="IQ23" s="190"/>
      <c r="IR23" s="189"/>
      <c r="IS23" s="131"/>
      <c r="IT23" s="105"/>
      <c r="IU23" s="105"/>
      <c r="IV23" s="106"/>
      <c r="IW23" s="107"/>
      <c r="IX23" s="132"/>
      <c r="IY23" s="132"/>
      <c r="IZ23" s="132"/>
      <c r="JA23" s="190"/>
      <c r="JB23" s="189"/>
      <c r="JC23" s="131"/>
      <c r="JD23" s="105"/>
      <c r="JE23" s="105"/>
      <c r="JF23" s="106"/>
      <c r="JG23" s="107"/>
      <c r="JH23" s="132"/>
      <c r="JI23" s="132"/>
      <c r="JJ23" s="132"/>
      <c r="JK23" s="190"/>
      <c r="JL23" s="189"/>
      <c r="JM23" s="131"/>
      <c r="JN23" s="105"/>
      <c r="JO23" s="105"/>
      <c r="JP23" s="106"/>
      <c r="JQ23" s="107"/>
      <c r="JR23" s="132"/>
      <c r="JS23" s="132"/>
      <c r="JT23" s="132"/>
      <c r="JU23" s="190"/>
      <c r="JV23" s="189"/>
      <c r="JW23" s="131"/>
      <c r="JX23" s="105"/>
      <c r="JY23" s="105"/>
      <c r="JZ23" s="106"/>
      <c r="KA23" s="107"/>
      <c r="KB23" s="132"/>
      <c r="KC23" s="132"/>
      <c r="KD23" s="132"/>
      <c r="KE23" s="190"/>
      <c r="KF23" s="189"/>
      <c r="KG23" s="131"/>
      <c r="KH23" s="105"/>
      <c r="KI23" s="105"/>
      <c r="KJ23" s="106"/>
      <c r="KK23" s="107"/>
      <c r="KL23" s="132"/>
      <c r="KM23" s="132"/>
      <c r="KN23" s="132"/>
      <c r="KO23" s="190"/>
      <c r="KP23" s="189"/>
      <c r="KQ23" s="131"/>
      <c r="KR23" s="105"/>
      <c r="KS23" s="105"/>
      <c r="KT23" s="106"/>
      <c r="KU23" s="107"/>
      <c r="KV23" s="132"/>
      <c r="KW23" s="132"/>
      <c r="KX23" s="132"/>
      <c r="KY23" s="190"/>
      <c r="KZ23" s="189"/>
      <c r="LA23" s="131"/>
      <c r="LB23" s="105"/>
      <c r="LC23" s="105"/>
      <c r="LD23" s="106"/>
      <c r="LE23" s="107"/>
      <c r="LF23" s="132"/>
      <c r="LG23" s="132"/>
      <c r="LH23" s="132"/>
      <c r="LI23" s="190"/>
      <c r="LJ23" s="189"/>
      <c r="LK23" s="131"/>
      <c r="LL23" s="105"/>
      <c r="LM23" s="105"/>
      <c r="LN23" s="106"/>
      <c r="LO23" s="107"/>
      <c r="LP23" s="132"/>
      <c r="LQ23" s="132"/>
      <c r="LR23" s="132"/>
      <c r="LS23" s="190"/>
      <c r="LT23" s="189"/>
      <c r="LU23" s="131"/>
      <c r="LV23" s="105"/>
      <c r="LW23" s="105"/>
      <c r="LX23" s="106"/>
      <c r="LY23" s="107"/>
      <c r="LZ23" s="132"/>
      <c r="MA23" s="132"/>
      <c r="MB23" s="132"/>
      <c r="MC23" s="190"/>
      <c r="MD23" s="189"/>
      <c r="ME23" s="131"/>
      <c r="MF23" s="105"/>
      <c r="MG23" s="105"/>
      <c r="MH23" s="106"/>
      <c r="MI23" s="107"/>
      <c r="MJ23" s="132"/>
      <c r="MK23" s="132"/>
      <c r="ML23" s="132"/>
      <c r="MM23" s="190"/>
      <c r="MN23" s="189"/>
      <c r="MO23" s="131"/>
      <c r="MP23" s="105"/>
      <c r="MQ23" s="105"/>
      <c r="MR23" s="106"/>
      <c r="MS23" s="107"/>
      <c r="MT23" s="132"/>
      <c r="MU23" s="132"/>
      <c r="MV23" s="132"/>
      <c r="MW23" s="190"/>
      <c r="MX23" s="189"/>
      <c r="MY23" s="131"/>
      <c r="MZ23" s="105"/>
      <c r="NA23" s="105"/>
      <c r="NB23" s="106"/>
      <c r="NC23" s="107"/>
      <c r="ND23" s="132"/>
      <c r="NE23" s="132"/>
      <c r="NF23" s="132"/>
      <c r="NG23" s="190"/>
      <c r="NH23" s="189"/>
      <c r="NI23" s="131"/>
      <c r="NJ23" s="105"/>
      <c r="NK23" s="105"/>
      <c r="NL23" s="106"/>
      <c r="NM23" s="107"/>
      <c r="NN23" s="132"/>
      <c r="NO23" s="132"/>
      <c r="NP23" s="132"/>
      <c r="NQ23" s="190"/>
      <c r="NR23" s="189"/>
      <c r="NS23" s="131"/>
      <c r="NT23" s="105"/>
      <c r="NU23" s="105"/>
      <c r="NV23" s="106"/>
      <c r="NW23" s="107"/>
      <c r="NX23" s="132"/>
      <c r="NY23" s="132"/>
      <c r="NZ23" s="132"/>
      <c r="OA23" s="190"/>
      <c r="OB23" s="189"/>
      <c r="OC23" s="131"/>
      <c r="OD23" s="105"/>
      <c r="OE23" s="105"/>
      <c r="OF23" s="106"/>
      <c r="OG23" s="107"/>
      <c r="OH23" s="132"/>
      <c r="OI23" s="132"/>
      <c r="OJ23" s="132"/>
      <c r="OK23" s="190"/>
      <c r="OL23" s="189"/>
      <c r="OM23" s="131"/>
      <c r="ON23" s="105"/>
      <c r="OO23" s="105"/>
      <c r="OP23" s="106"/>
      <c r="OQ23" s="107"/>
      <c r="OR23" s="132"/>
      <c r="OS23" s="132"/>
      <c r="OT23" s="132"/>
      <c r="OU23" s="190"/>
      <c r="OV23" s="189"/>
      <c r="OW23" s="131"/>
      <c r="OX23" s="105"/>
      <c r="OY23" s="105"/>
      <c r="OZ23" s="106"/>
      <c r="PA23" s="107"/>
      <c r="PB23" s="132"/>
      <c r="PC23" s="132"/>
      <c r="PD23" s="132"/>
      <c r="PE23" s="190"/>
      <c r="PF23" s="189"/>
      <c r="PG23" s="131"/>
      <c r="PH23" s="105"/>
      <c r="PI23" s="105"/>
      <c r="PJ23" s="106"/>
      <c r="PK23" s="107"/>
      <c r="PL23" s="132"/>
      <c r="PM23" s="132"/>
      <c r="PN23" s="132"/>
      <c r="PO23" s="190"/>
      <c r="PP23" s="189"/>
      <c r="PQ23" s="131"/>
      <c r="PR23" s="105"/>
      <c r="PS23" s="105"/>
      <c r="PT23" s="106"/>
      <c r="PU23" s="107"/>
      <c r="PV23" s="132"/>
      <c r="PW23" s="132"/>
      <c r="PX23" s="132"/>
      <c r="PY23" s="190"/>
      <c r="PZ23" s="189"/>
      <c r="QA23" s="131"/>
      <c r="QB23" s="105"/>
      <c r="QC23" s="105"/>
      <c r="QD23" s="106"/>
      <c r="QE23" s="107"/>
      <c r="QF23" s="132"/>
      <c r="QG23" s="132"/>
      <c r="QH23" s="132"/>
      <c r="QI23" s="190"/>
      <c r="QJ23" s="189"/>
      <c r="QK23" s="131"/>
      <c r="QL23" s="105"/>
      <c r="QM23" s="105"/>
      <c r="QN23" s="106"/>
      <c r="QO23" s="107"/>
      <c r="QP23" s="132"/>
      <c r="QQ23" s="132"/>
      <c r="QR23" s="132"/>
      <c r="QS23" s="190"/>
      <c r="QT23" s="189"/>
      <c r="QU23" s="131"/>
      <c r="QV23" s="105"/>
      <c r="QW23" s="105"/>
      <c r="QX23" s="106"/>
      <c r="QY23" s="107"/>
      <c r="QZ23" s="132"/>
      <c r="RA23" s="132"/>
      <c r="RB23" s="132"/>
      <c r="RC23" s="190"/>
      <c r="RD23" s="189"/>
      <c r="RE23" s="131"/>
      <c r="RF23" s="105"/>
      <c r="RG23" s="105"/>
      <c r="RH23" s="106"/>
      <c r="RI23" s="107"/>
      <c r="RJ23" s="132"/>
      <c r="RK23" s="132"/>
      <c r="RL23" s="132"/>
      <c r="RM23" s="190"/>
      <c r="RN23" s="189"/>
      <c r="RO23" s="131"/>
      <c r="RP23" s="105"/>
      <c r="RQ23" s="105"/>
      <c r="RR23" s="106"/>
      <c r="RS23" s="107"/>
      <c r="RT23" s="132"/>
      <c r="RU23" s="132"/>
      <c r="RV23" s="132"/>
      <c r="RW23" s="190"/>
      <c r="RX23" s="189"/>
      <c r="RY23" s="131"/>
      <c r="RZ23" s="105"/>
      <c r="SA23" s="105"/>
      <c r="SB23" s="106"/>
      <c r="SC23" s="107"/>
      <c r="SD23" s="132"/>
      <c r="SE23" s="132"/>
      <c r="SF23" s="132"/>
      <c r="SG23" s="190"/>
      <c r="SH23" s="189"/>
      <c r="SI23" s="131"/>
      <c r="SJ23" s="105"/>
      <c r="SK23" s="105"/>
      <c r="SL23" s="106"/>
      <c r="SM23" s="107"/>
      <c r="SN23" s="132"/>
      <c r="SO23" s="132"/>
      <c r="SP23" s="132"/>
      <c r="SQ23" s="190"/>
      <c r="SR23" s="189"/>
      <c r="SS23" s="131"/>
      <c r="ST23" s="105"/>
      <c r="SU23" s="105"/>
      <c r="SV23" s="106"/>
      <c r="SW23" s="107"/>
      <c r="SX23" s="132"/>
      <c r="SY23" s="132"/>
      <c r="SZ23" s="132"/>
      <c r="TA23" s="190"/>
      <c r="TB23" s="189"/>
      <c r="TC23" s="131"/>
      <c r="TD23" s="105"/>
      <c r="TE23" s="105"/>
      <c r="TF23" s="106"/>
      <c r="TG23" s="107"/>
      <c r="TH23" s="132"/>
      <c r="TI23" s="132"/>
      <c r="TJ23" s="132"/>
      <c r="TK23" s="190"/>
      <c r="TL23" s="189"/>
      <c r="TM23" s="131"/>
      <c r="TN23" s="105"/>
      <c r="TO23" s="105"/>
      <c r="TP23" s="106"/>
      <c r="TQ23" s="107"/>
      <c r="TR23" s="132"/>
      <c r="TS23" s="132"/>
      <c r="TT23" s="132"/>
      <c r="TU23" s="190"/>
      <c r="TV23" s="189"/>
      <c r="TW23" s="131"/>
      <c r="TX23" s="105"/>
      <c r="TY23" s="105"/>
      <c r="TZ23" s="106"/>
      <c r="UA23" s="107"/>
      <c r="UB23" s="132"/>
      <c r="UC23" s="132"/>
      <c r="UD23" s="132"/>
      <c r="UE23" s="190"/>
      <c r="UF23" s="189"/>
      <c r="UG23" s="131"/>
      <c r="UH23" s="105"/>
      <c r="UI23" s="105"/>
      <c r="UJ23" s="106"/>
      <c r="UK23" s="107"/>
      <c r="UL23" s="132"/>
      <c r="UM23" s="132"/>
      <c r="UN23" s="132"/>
      <c r="UO23" s="190"/>
      <c r="UP23" s="189"/>
      <c r="UQ23" s="131"/>
      <c r="UR23" s="105"/>
      <c r="US23" s="105"/>
      <c r="UT23" s="106"/>
      <c r="UU23" s="107"/>
      <c r="UV23" s="132"/>
      <c r="UW23" s="132"/>
      <c r="UX23" s="132"/>
      <c r="UY23" s="190"/>
      <c r="UZ23" s="189"/>
      <c r="VA23" s="131"/>
      <c r="VB23" s="105"/>
      <c r="VC23" s="105"/>
      <c r="VD23" s="106"/>
      <c r="VE23" s="107"/>
      <c r="VF23" s="132"/>
      <c r="VG23" s="132"/>
      <c r="VH23" s="132"/>
      <c r="VI23" s="190"/>
      <c r="VJ23" s="189"/>
      <c r="VK23" s="131"/>
      <c r="VL23" s="105"/>
      <c r="VM23" s="105"/>
      <c r="VN23" s="106"/>
      <c r="VO23" s="107"/>
      <c r="VP23" s="132"/>
      <c r="VQ23" s="132"/>
      <c r="VR23" s="132"/>
      <c r="VS23" s="190"/>
      <c r="VT23" s="189"/>
      <c r="VU23" s="131"/>
      <c r="VV23" s="105"/>
      <c r="VW23" s="105"/>
      <c r="VX23" s="106"/>
      <c r="VY23" s="107"/>
      <c r="VZ23" s="132"/>
      <c r="WA23" s="132"/>
      <c r="WB23" s="132"/>
      <c r="WC23" s="190"/>
      <c r="WD23" s="189"/>
      <c r="WE23" s="131"/>
      <c r="WF23" s="105"/>
      <c r="WG23" s="105"/>
      <c r="WH23" s="106"/>
      <c r="WI23" s="107"/>
      <c r="WJ23" s="132"/>
      <c r="WK23" s="132"/>
      <c r="WL23" s="132"/>
      <c r="WM23" s="190"/>
      <c r="WN23" s="189"/>
      <c r="WO23" s="131"/>
      <c r="WP23" s="105"/>
      <c r="WQ23" s="105"/>
      <c r="WR23" s="106"/>
      <c r="WS23" s="107"/>
      <c r="WT23" s="132"/>
      <c r="WU23" s="132"/>
      <c r="WV23" s="132"/>
      <c r="WW23" s="190"/>
      <c r="WX23" s="189"/>
      <c r="WY23" s="131"/>
      <c r="WZ23" s="105"/>
      <c r="XA23" s="105"/>
      <c r="XB23" s="106"/>
      <c r="XC23" s="107"/>
      <c r="XD23" s="132"/>
      <c r="XE23" s="132"/>
      <c r="XF23" s="132"/>
      <c r="XG23" s="190"/>
      <c r="XH23" s="189"/>
      <c r="XI23" s="131"/>
      <c r="XJ23" s="105"/>
      <c r="XK23" s="105"/>
      <c r="XL23" s="106"/>
      <c r="XM23" s="107"/>
      <c r="XN23" s="132"/>
      <c r="XO23" s="132"/>
      <c r="XP23" s="132"/>
      <c r="XQ23" s="190"/>
      <c r="XR23" s="189"/>
      <c r="XS23" s="131"/>
      <c r="XT23" s="105"/>
      <c r="XU23" s="105"/>
      <c r="XV23" s="106"/>
      <c r="XW23" s="107"/>
      <c r="XX23" s="132"/>
      <c r="XY23" s="132"/>
      <c r="XZ23" s="132"/>
      <c r="YA23" s="190"/>
      <c r="YB23" s="189"/>
      <c r="YC23" s="131"/>
      <c r="YD23" s="105"/>
      <c r="YE23" s="105"/>
      <c r="YF23" s="106"/>
      <c r="YG23" s="107"/>
      <c r="YH23" s="132"/>
      <c r="YI23" s="132"/>
      <c r="YJ23" s="132"/>
      <c r="YK23" s="190"/>
      <c r="YL23" s="189"/>
      <c r="YM23" s="131"/>
      <c r="YN23" s="105"/>
      <c r="YO23" s="105"/>
      <c r="YP23" s="106"/>
      <c r="YQ23" s="107"/>
      <c r="YR23" s="132"/>
      <c r="YS23" s="132"/>
      <c r="YT23" s="132"/>
      <c r="YU23" s="190"/>
      <c r="YV23" s="189"/>
      <c r="YW23" s="131"/>
      <c r="YX23" s="105"/>
      <c r="YY23" s="105"/>
      <c r="YZ23" s="106"/>
      <c r="ZA23" s="107"/>
      <c r="ZB23" s="132"/>
      <c r="ZC23" s="132"/>
      <c r="ZD23" s="132"/>
      <c r="ZE23" s="190"/>
      <c r="ZF23" s="189"/>
      <c r="ZG23" s="131"/>
      <c r="ZH23" s="105"/>
      <c r="ZI23" s="105"/>
      <c r="ZJ23" s="106"/>
      <c r="ZK23" s="107"/>
      <c r="ZL23" s="132"/>
      <c r="ZM23" s="132"/>
      <c r="ZN23" s="132"/>
      <c r="ZO23" s="190"/>
      <c r="ZP23" s="189"/>
      <c r="ZQ23" s="131"/>
      <c r="ZR23" s="105"/>
      <c r="ZS23" s="105"/>
      <c r="ZT23" s="106"/>
      <c r="ZU23" s="107"/>
      <c r="ZV23" s="132"/>
      <c r="ZW23" s="132"/>
      <c r="ZX23" s="132"/>
      <c r="ZY23" s="190"/>
      <c r="ZZ23" s="189"/>
      <c r="AAA23" s="131"/>
      <c r="AAB23" s="105"/>
      <c r="AAC23" s="105"/>
      <c r="AAD23" s="106"/>
      <c r="AAE23" s="107"/>
      <c r="AAF23" s="132"/>
      <c r="AAG23" s="132"/>
      <c r="AAH23" s="132"/>
      <c r="AAI23" s="190"/>
      <c r="AAJ23" s="189"/>
      <c r="AAK23" s="131"/>
      <c r="AAL23" s="105"/>
      <c r="AAM23" s="105"/>
      <c r="AAN23" s="106"/>
      <c r="AAO23" s="107"/>
      <c r="AAP23" s="132"/>
      <c r="AAQ23" s="132"/>
      <c r="AAR23" s="132"/>
      <c r="AAS23" s="190"/>
      <c r="AAT23" s="189"/>
      <c r="AAU23" s="131"/>
      <c r="AAV23" s="105"/>
      <c r="AAW23" s="105"/>
      <c r="AAX23" s="106"/>
      <c r="AAY23" s="107"/>
      <c r="AAZ23" s="132"/>
      <c r="ABA23" s="132"/>
      <c r="ABB23" s="132"/>
      <c r="ABC23" s="190"/>
      <c r="ABD23" s="189"/>
      <c r="ABE23" s="131"/>
      <c r="ABF23" s="105"/>
      <c r="ABG23" s="105"/>
      <c r="ABH23" s="106"/>
      <c r="ABI23" s="107"/>
      <c r="ABJ23" s="132"/>
      <c r="ABK23" s="132"/>
      <c r="ABL23" s="132"/>
      <c r="ABM23" s="190"/>
      <c r="ABN23" s="189"/>
      <c r="ABO23" s="131"/>
      <c r="ABP23" s="105"/>
      <c r="ABQ23" s="105"/>
      <c r="ABR23" s="106"/>
      <c r="ABS23" s="107"/>
      <c r="ABT23" s="132"/>
      <c r="ABU23" s="132"/>
      <c r="ABV23" s="132"/>
      <c r="ABW23" s="190"/>
      <c r="ABX23" s="189"/>
      <c r="ABY23" s="131"/>
      <c r="ABZ23" s="105"/>
      <c r="ACA23" s="105"/>
      <c r="ACB23" s="106"/>
      <c r="ACC23" s="107"/>
      <c r="ACD23" s="132"/>
      <c r="ACE23" s="132"/>
      <c r="ACF23" s="132"/>
      <c r="ACG23" s="190"/>
      <c r="ACH23" s="189"/>
      <c r="ACI23" s="131"/>
      <c r="ACJ23" s="105"/>
      <c r="ACK23" s="105"/>
      <c r="ACL23" s="106"/>
      <c r="ACM23" s="107"/>
      <c r="ACN23" s="132"/>
      <c r="ACO23" s="132"/>
      <c r="ACP23" s="132"/>
      <c r="ACQ23" s="190"/>
      <c r="ACR23" s="189"/>
      <c r="ACS23" s="131"/>
      <c r="ACT23" s="105"/>
      <c r="ACU23" s="105"/>
      <c r="ACV23" s="106"/>
      <c r="ACW23" s="107"/>
      <c r="ACX23" s="132"/>
      <c r="ACY23" s="132"/>
      <c r="ACZ23" s="132"/>
      <c r="ADA23" s="190"/>
      <c r="ADB23" s="189"/>
      <c r="ADC23" s="131"/>
      <c r="ADD23" s="105"/>
      <c r="ADE23" s="105"/>
      <c r="ADF23" s="106"/>
      <c r="ADG23" s="107"/>
      <c r="ADH23" s="132"/>
      <c r="ADI23" s="132"/>
      <c r="ADJ23" s="132"/>
      <c r="ADK23" s="190"/>
      <c r="ADL23" s="189"/>
      <c r="ADM23" s="131"/>
      <c r="ADN23" s="105"/>
      <c r="ADO23" s="105"/>
      <c r="ADP23" s="106"/>
      <c r="ADQ23" s="107"/>
      <c r="ADR23" s="132"/>
      <c r="ADS23" s="132"/>
      <c r="ADT23" s="132"/>
      <c r="ADU23" s="190"/>
      <c r="ADV23" s="189"/>
      <c r="ADW23" s="131"/>
      <c r="ADX23" s="105"/>
      <c r="ADY23" s="105"/>
      <c r="ADZ23" s="106"/>
      <c r="AEA23" s="107"/>
      <c r="AEB23" s="132"/>
      <c r="AEC23" s="132"/>
      <c r="AED23" s="132"/>
      <c r="AEE23" s="190"/>
      <c r="AEF23" s="189"/>
      <c r="AEG23" s="131"/>
      <c r="AEH23" s="105"/>
      <c r="AEI23" s="105"/>
      <c r="AEJ23" s="106"/>
      <c r="AEK23" s="107"/>
      <c r="AEL23" s="132"/>
      <c r="AEM23" s="132"/>
      <c r="AEN23" s="132"/>
      <c r="AEO23" s="190"/>
      <c r="AEP23" s="189"/>
      <c r="AEQ23" s="131"/>
      <c r="AER23" s="105"/>
      <c r="AES23" s="105"/>
      <c r="AET23" s="106"/>
      <c r="AEU23" s="107"/>
      <c r="AEV23" s="132"/>
      <c r="AEW23" s="132"/>
      <c r="AEX23" s="132"/>
      <c r="AEY23" s="190"/>
      <c r="AEZ23" s="189"/>
      <c r="AFA23" s="131"/>
      <c r="AFB23" s="105"/>
      <c r="AFC23" s="105"/>
      <c r="AFD23" s="106"/>
      <c r="AFE23" s="107"/>
      <c r="AFF23" s="132"/>
      <c r="AFG23" s="132"/>
      <c r="AFH23" s="132"/>
      <c r="AFI23" s="190"/>
      <c r="AFJ23" s="189"/>
      <c r="AFK23" s="131"/>
      <c r="AFL23" s="105"/>
      <c r="AFM23" s="105"/>
      <c r="AFN23" s="106"/>
      <c r="AFO23" s="107"/>
      <c r="AFP23" s="132"/>
      <c r="AFQ23" s="132"/>
      <c r="AFR23" s="132"/>
      <c r="AFS23" s="190"/>
      <c r="AFT23" s="189"/>
      <c r="AFU23" s="131"/>
      <c r="AFV23" s="105"/>
      <c r="AFW23" s="105"/>
      <c r="AFX23" s="106"/>
      <c r="AFY23" s="107"/>
      <c r="AFZ23" s="132"/>
      <c r="AGA23" s="132"/>
      <c r="AGB23" s="132"/>
      <c r="AGC23" s="190"/>
      <c r="AGD23" s="189"/>
      <c r="AGE23" s="131"/>
      <c r="AGF23" s="105"/>
      <c r="AGG23" s="105"/>
      <c r="AGH23" s="106"/>
      <c r="AGI23" s="107"/>
      <c r="AGJ23" s="132"/>
      <c r="AGK23" s="132"/>
      <c r="AGL23" s="132"/>
      <c r="AGM23" s="190"/>
      <c r="AGN23" s="189"/>
      <c r="AGO23" s="131"/>
      <c r="AGP23" s="105"/>
      <c r="AGQ23" s="105"/>
      <c r="AGR23" s="106"/>
      <c r="AGS23" s="107"/>
      <c r="AGT23" s="132"/>
      <c r="AGU23" s="132"/>
      <c r="AGV23" s="132"/>
      <c r="AGW23" s="190"/>
      <c r="AGX23" s="189"/>
      <c r="AGY23" s="131"/>
      <c r="AGZ23" s="105"/>
      <c r="AHA23" s="105"/>
      <c r="AHB23" s="106"/>
      <c r="AHC23" s="107"/>
      <c r="AHD23" s="132"/>
      <c r="AHE23" s="132"/>
      <c r="AHF23" s="132"/>
      <c r="AHG23" s="190"/>
      <c r="AHH23" s="189"/>
      <c r="AHI23" s="131"/>
      <c r="AHJ23" s="105"/>
      <c r="AHK23" s="105"/>
      <c r="AHL23" s="106"/>
      <c r="AHM23" s="107"/>
      <c r="AHN23" s="132"/>
      <c r="AHO23" s="132"/>
      <c r="AHP23" s="132"/>
      <c r="AHQ23" s="190"/>
      <c r="AHR23" s="189"/>
      <c r="AHS23" s="131"/>
      <c r="AHT23" s="105"/>
      <c r="AHU23" s="105"/>
      <c r="AHV23" s="106"/>
      <c r="AHW23" s="107"/>
      <c r="AHX23" s="132"/>
      <c r="AHY23" s="132"/>
      <c r="AHZ23" s="132"/>
      <c r="AIA23" s="190"/>
      <c r="AIB23" s="189"/>
      <c r="AIC23" s="131"/>
      <c r="AID23" s="105"/>
      <c r="AIE23" s="105"/>
      <c r="AIF23" s="106"/>
      <c r="AIG23" s="107"/>
      <c r="AIH23" s="132"/>
      <c r="AII23" s="132"/>
      <c r="AIJ23" s="132"/>
      <c r="AIK23" s="190"/>
      <c r="AIL23" s="189"/>
      <c r="AIM23" s="131"/>
      <c r="AIN23" s="105"/>
      <c r="AIO23" s="105"/>
      <c r="AIP23" s="106"/>
      <c r="AIQ23" s="107"/>
      <c r="AIR23" s="132"/>
      <c r="AIS23" s="132"/>
      <c r="AIT23" s="132"/>
      <c r="AIU23" s="190"/>
      <c r="AIV23" s="189"/>
      <c r="AIW23" s="131"/>
      <c r="AIX23" s="105"/>
      <c r="AIY23" s="105"/>
      <c r="AIZ23" s="106"/>
      <c r="AJA23" s="107"/>
      <c r="AJB23" s="132"/>
      <c r="AJC23" s="132"/>
      <c r="AJD23" s="132"/>
      <c r="AJE23" s="190"/>
      <c r="AJF23" s="189"/>
      <c r="AJG23" s="131"/>
      <c r="AJH23" s="105"/>
      <c r="AJI23" s="105"/>
      <c r="AJJ23" s="106"/>
      <c r="AJK23" s="107"/>
      <c r="AJL23" s="132"/>
      <c r="AJM23" s="132"/>
      <c r="AJN23" s="132"/>
      <c r="AJO23" s="190"/>
      <c r="AJP23" s="189"/>
      <c r="AJQ23" s="131"/>
      <c r="AJR23" s="105"/>
      <c r="AJS23" s="105"/>
      <c r="AJT23" s="106"/>
      <c r="AJU23" s="107"/>
      <c r="AJV23" s="132"/>
      <c r="AJW23" s="132"/>
      <c r="AJX23" s="132"/>
      <c r="AJY23" s="190"/>
      <c r="AJZ23" s="189"/>
      <c r="AKA23" s="131"/>
      <c r="AKB23" s="105"/>
      <c r="AKC23" s="105"/>
      <c r="AKD23" s="106"/>
      <c r="AKE23" s="107"/>
      <c r="AKF23" s="132"/>
      <c r="AKG23" s="132"/>
      <c r="AKH23" s="132"/>
      <c r="AKI23" s="190"/>
      <c r="AKJ23" s="189"/>
      <c r="AKK23" s="131"/>
      <c r="AKL23" s="105"/>
      <c r="AKM23" s="105"/>
      <c r="AKN23" s="106"/>
      <c r="AKO23" s="107"/>
      <c r="AKP23" s="132"/>
      <c r="AKQ23" s="132"/>
      <c r="AKR23" s="132"/>
      <c r="AKS23" s="190"/>
      <c r="AKT23" s="189"/>
      <c r="AKU23" s="131"/>
      <c r="AKV23" s="105"/>
      <c r="AKW23" s="105"/>
      <c r="AKX23" s="106"/>
      <c r="AKY23" s="107"/>
      <c r="AKZ23" s="132"/>
      <c r="ALA23" s="132"/>
      <c r="ALB23" s="132"/>
      <c r="ALC23" s="190"/>
      <c r="ALD23" s="189"/>
      <c r="ALE23" s="131"/>
      <c r="ALF23" s="105"/>
      <c r="ALG23" s="105"/>
      <c r="ALH23" s="106"/>
      <c r="ALI23" s="107"/>
      <c r="ALJ23" s="132"/>
      <c r="ALK23" s="132"/>
      <c r="ALL23" s="132"/>
      <c r="ALM23" s="190"/>
      <c r="ALN23" s="189"/>
      <c r="ALO23" s="131"/>
      <c r="ALP23" s="105"/>
      <c r="ALQ23" s="105"/>
      <c r="ALR23" s="106"/>
      <c r="ALS23" s="107"/>
      <c r="ALT23" s="132"/>
      <c r="ALU23" s="132"/>
      <c r="ALV23" s="132"/>
      <c r="ALW23" s="190"/>
      <c r="ALX23" s="189"/>
      <c r="ALY23" s="131"/>
      <c r="ALZ23" s="105"/>
      <c r="AMA23" s="105"/>
      <c r="AMB23" s="106"/>
      <c r="AMC23" s="107"/>
      <c r="AMD23" s="132"/>
      <c r="AME23" s="132"/>
      <c r="AMF23" s="132"/>
      <c r="AMG23" s="190"/>
      <c r="AMH23" s="189"/>
      <c r="AMI23" s="131"/>
      <c r="AMJ23" s="105"/>
      <c r="AMK23" s="105"/>
      <c r="AML23" s="106"/>
      <c r="AMM23" s="107"/>
      <c r="AMN23" s="132"/>
      <c r="AMO23" s="132"/>
      <c r="AMP23" s="132"/>
      <c r="AMQ23" s="190"/>
      <c r="AMR23" s="189"/>
      <c r="AMS23" s="131"/>
      <c r="AMT23" s="105"/>
      <c r="AMU23" s="105"/>
      <c r="AMV23" s="106"/>
      <c r="AMW23" s="107"/>
      <c r="AMX23" s="132"/>
      <c r="AMY23" s="132"/>
      <c r="AMZ23" s="132"/>
      <c r="ANA23" s="190"/>
      <c r="ANB23" s="189"/>
      <c r="ANC23" s="131"/>
      <c r="AND23" s="105"/>
      <c r="ANE23" s="105"/>
      <c r="ANF23" s="106"/>
      <c r="ANG23" s="107"/>
      <c r="ANH23" s="132"/>
      <c r="ANI23" s="132"/>
      <c r="ANJ23" s="132"/>
      <c r="ANK23" s="190"/>
      <c r="ANL23" s="189"/>
      <c r="ANM23" s="131"/>
      <c r="ANN23" s="105"/>
      <c r="ANO23" s="105"/>
      <c r="ANP23" s="106"/>
      <c r="ANQ23" s="107"/>
      <c r="ANR23" s="132"/>
      <c r="ANS23" s="132"/>
      <c r="ANT23" s="132"/>
      <c r="ANU23" s="190"/>
      <c r="ANV23" s="189"/>
      <c r="ANW23" s="131"/>
      <c r="ANX23" s="105"/>
      <c r="ANY23" s="105"/>
      <c r="ANZ23" s="106"/>
      <c r="AOA23" s="107"/>
      <c r="AOB23" s="132"/>
      <c r="AOC23" s="132"/>
      <c r="AOD23" s="132"/>
      <c r="AOE23" s="190"/>
      <c r="AOF23" s="189"/>
      <c r="AOG23" s="131"/>
      <c r="AOH23" s="105"/>
      <c r="AOI23" s="105"/>
      <c r="AOJ23" s="106"/>
      <c r="AOK23" s="107"/>
      <c r="AOL23" s="132"/>
      <c r="AOM23" s="132"/>
      <c r="AON23" s="132"/>
      <c r="AOO23" s="190"/>
      <c r="AOP23" s="189"/>
      <c r="AOQ23" s="131"/>
      <c r="AOR23" s="105"/>
      <c r="AOS23" s="105"/>
      <c r="AOT23" s="106"/>
      <c r="AOU23" s="107"/>
      <c r="AOV23" s="132"/>
      <c r="AOW23" s="132"/>
      <c r="AOX23" s="132"/>
      <c r="AOY23" s="190"/>
      <c r="AOZ23" s="189"/>
      <c r="APA23" s="131"/>
      <c r="APB23" s="105"/>
      <c r="APC23" s="105"/>
      <c r="APD23" s="106"/>
      <c r="APE23" s="107"/>
      <c r="APF23" s="132"/>
      <c r="APG23" s="132"/>
      <c r="APH23" s="132"/>
      <c r="API23" s="190"/>
      <c r="APJ23" s="189"/>
      <c r="APK23" s="131"/>
      <c r="APL23" s="105"/>
      <c r="APM23" s="105"/>
      <c r="APN23" s="106"/>
      <c r="APO23" s="107"/>
      <c r="APP23" s="132"/>
      <c r="APQ23" s="132"/>
      <c r="APR23" s="132"/>
      <c r="APS23" s="190"/>
      <c r="APT23" s="189"/>
      <c r="APU23" s="131"/>
      <c r="APV23" s="105"/>
      <c r="APW23" s="105"/>
      <c r="APX23" s="106"/>
      <c r="APY23" s="107"/>
      <c r="APZ23" s="132"/>
      <c r="AQA23" s="132"/>
      <c r="AQB23" s="132"/>
      <c r="AQC23" s="190"/>
      <c r="AQD23" s="189"/>
      <c r="AQE23" s="131"/>
      <c r="AQF23" s="105"/>
      <c r="AQG23" s="105"/>
      <c r="AQH23" s="106"/>
      <c r="AQI23" s="107"/>
      <c r="AQJ23" s="132"/>
      <c r="AQK23" s="132"/>
      <c r="AQL23" s="132"/>
      <c r="AQM23" s="190"/>
      <c r="AQN23" s="189"/>
      <c r="AQO23" s="131"/>
      <c r="AQP23" s="105"/>
      <c r="AQQ23" s="105"/>
      <c r="AQR23" s="106"/>
      <c r="AQS23" s="107"/>
      <c r="AQT23" s="132"/>
      <c r="AQU23" s="132"/>
      <c r="AQV23" s="132"/>
      <c r="AQW23" s="190"/>
      <c r="AQX23" s="189"/>
      <c r="AQY23" s="131"/>
      <c r="AQZ23" s="105"/>
      <c r="ARA23" s="105"/>
      <c r="ARB23" s="106"/>
      <c r="ARC23" s="107"/>
      <c r="ARD23" s="132"/>
      <c r="ARE23" s="132"/>
      <c r="ARF23" s="132"/>
      <c r="ARG23" s="190"/>
      <c r="ARH23" s="189"/>
      <c r="ARI23" s="131"/>
      <c r="ARJ23" s="105"/>
      <c r="ARK23" s="105"/>
      <c r="ARL23" s="106"/>
      <c r="ARM23" s="107"/>
      <c r="ARN23" s="132"/>
      <c r="ARO23" s="132"/>
      <c r="ARP23" s="132"/>
      <c r="ARQ23" s="190"/>
      <c r="ARR23" s="189"/>
      <c r="ARS23" s="131"/>
      <c r="ART23" s="105"/>
      <c r="ARU23" s="105"/>
      <c r="ARV23" s="106"/>
      <c r="ARW23" s="107"/>
      <c r="ARX23" s="132"/>
      <c r="ARY23" s="132"/>
      <c r="ARZ23" s="132"/>
      <c r="ASA23" s="190"/>
      <c r="ASB23" s="189"/>
      <c r="ASC23" s="131"/>
      <c r="ASD23" s="105"/>
      <c r="ASE23" s="105"/>
      <c r="ASF23" s="106"/>
      <c r="ASG23" s="107"/>
      <c r="ASH23" s="132"/>
      <c r="ASI23" s="132"/>
      <c r="ASJ23" s="132"/>
      <c r="ASK23" s="190"/>
      <c r="ASL23" s="189"/>
      <c r="ASM23" s="131"/>
      <c r="ASN23" s="105"/>
      <c r="ASO23" s="105"/>
      <c r="ASP23" s="106"/>
      <c r="ASQ23" s="107"/>
      <c r="ASR23" s="132"/>
      <c r="ASS23" s="132"/>
      <c r="AST23" s="132"/>
      <c r="ASU23" s="190"/>
      <c r="ASV23" s="189"/>
      <c r="ASW23" s="131"/>
      <c r="ASX23" s="105"/>
      <c r="ASY23" s="105"/>
      <c r="ASZ23" s="106"/>
      <c r="ATA23" s="107"/>
      <c r="ATB23" s="132"/>
      <c r="ATC23" s="132"/>
      <c r="ATD23" s="132"/>
      <c r="ATE23" s="190"/>
      <c r="ATF23" s="189"/>
      <c r="ATG23" s="131"/>
      <c r="ATH23" s="105"/>
      <c r="ATI23" s="105"/>
      <c r="ATJ23" s="106"/>
      <c r="ATK23" s="107"/>
      <c r="ATL23" s="132"/>
      <c r="ATM23" s="132"/>
      <c r="ATN23" s="132"/>
      <c r="ATO23" s="190"/>
      <c r="ATP23" s="189"/>
      <c r="ATQ23" s="131"/>
      <c r="ATR23" s="105"/>
      <c r="ATS23" s="105"/>
      <c r="ATT23" s="106"/>
      <c r="ATU23" s="107"/>
      <c r="ATV23" s="132"/>
      <c r="ATW23" s="132"/>
      <c r="ATX23" s="132"/>
      <c r="ATY23" s="190"/>
      <c r="ATZ23" s="189"/>
      <c r="AUA23" s="131"/>
      <c r="AUB23" s="105"/>
      <c r="AUC23" s="105"/>
      <c r="AUD23" s="106"/>
      <c r="AUE23" s="107"/>
      <c r="AUF23" s="132"/>
      <c r="AUG23" s="132"/>
      <c r="AUH23" s="132"/>
      <c r="AUI23" s="190"/>
      <c r="AUJ23" s="189"/>
      <c r="AUK23" s="131"/>
      <c r="AUL23" s="105"/>
      <c r="AUM23" s="105"/>
      <c r="AUN23" s="106"/>
      <c r="AUO23" s="107"/>
      <c r="AUP23" s="132"/>
      <c r="AUQ23" s="132"/>
      <c r="AUR23" s="132"/>
      <c r="AUS23" s="190"/>
      <c r="AUT23" s="189"/>
      <c r="AUU23" s="131"/>
      <c r="AUV23" s="105"/>
      <c r="AUW23" s="105"/>
      <c r="AUX23" s="106"/>
      <c r="AUY23" s="107"/>
      <c r="AUZ23" s="132"/>
      <c r="AVA23" s="132"/>
      <c r="AVB23" s="132"/>
      <c r="AVC23" s="190"/>
      <c r="AVD23" s="189"/>
      <c r="AVE23" s="131"/>
      <c r="AVF23" s="105"/>
      <c r="AVG23" s="105"/>
      <c r="AVH23" s="106"/>
      <c r="AVI23" s="107"/>
      <c r="AVJ23" s="132"/>
      <c r="AVK23" s="132"/>
      <c r="AVL23" s="132"/>
      <c r="AVM23" s="190"/>
      <c r="AVN23" s="189"/>
      <c r="AVO23" s="131"/>
      <c r="AVP23" s="105"/>
      <c r="AVQ23" s="105"/>
      <c r="AVR23" s="106"/>
      <c r="AVS23" s="107"/>
      <c r="AVT23" s="132"/>
      <c r="AVU23" s="132"/>
      <c r="AVV23" s="132"/>
      <c r="AVW23" s="190"/>
      <c r="AVX23" s="189"/>
      <c r="AVY23" s="131"/>
      <c r="AVZ23" s="105"/>
      <c r="AWA23" s="105"/>
      <c r="AWB23" s="106"/>
      <c r="AWC23" s="107"/>
      <c r="AWD23" s="132"/>
      <c r="AWE23" s="132"/>
      <c r="AWF23" s="132"/>
      <c r="AWG23" s="190"/>
      <c r="AWH23" s="189"/>
      <c r="AWI23" s="131"/>
      <c r="AWJ23" s="105"/>
      <c r="AWK23" s="105"/>
      <c r="AWL23" s="106"/>
      <c r="AWM23" s="107"/>
      <c r="AWN23" s="132"/>
      <c r="AWO23" s="132"/>
      <c r="AWP23" s="132"/>
      <c r="AWQ23" s="190"/>
      <c r="AWR23" s="189"/>
      <c r="AWS23" s="131"/>
      <c r="AWT23" s="105"/>
      <c r="AWU23" s="105"/>
      <c r="AWV23" s="106"/>
      <c r="AWW23" s="107"/>
      <c r="AWX23" s="132"/>
      <c r="AWY23" s="132"/>
      <c r="AWZ23" s="132"/>
      <c r="AXA23" s="190"/>
      <c r="AXB23" s="189"/>
      <c r="AXC23" s="131"/>
      <c r="AXD23" s="105"/>
      <c r="AXE23" s="105"/>
      <c r="AXF23" s="106"/>
      <c r="AXG23" s="107"/>
      <c r="AXH23" s="132"/>
      <c r="AXI23" s="132"/>
      <c r="AXJ23" s="132"/>
      <c r="AXK23" s="190"/>
      <c r="AXL23" s="189"/>
      <c r="AXM23" s="131"/>
      <c r="AXN23" s="105"/>
      <c r="AXO23" s="105"/>
      <c r="AXP23" s="106"/>
      <c r="AXQ23" s="107"/>
      <c r="AXR23" s="132"/>
      <c r="AXS23" s="132"/>
      <c r="AXT23" s="132"/>
      <c r="AXU23" s="190"/>
      <c r="AXV23" s="189"/>
      <c r="AXW23" s="131"/>
      <c r="AXX23" s="105"/>
      <c r="AXY23" s="105"/>
      <c r="AXZ23" s="106"/>
      <c r="AYA23" s="107"/>
      <c r="AYB23" s="132"/>
      <c r="AYC23" s="132"/>
      <c r="AYD23" s="132"/>
      <c r="AYE23" s="190"/>
      <c r="AYF23" s="189"/>
      <c r="AYG23" s="131"/>
      <c r="AYH23" s="105"/>
      <c r="AYI23" s="105"/>
      <c r="AYJ23" s="106"/>
      <c r="AYK23" s="107"/>
      <c r="AYL23" s="132"/>
      <c r="AYM23" s="132"/>
      <c r="AYN23" s="132"/>
      <c r="AYO23" s="190"/>
      <c r="AYP23" s="189"/>
      <c r="AYQ23" s="131"/>
      <c r="AYR23" s="105"/>
      <c r="AYS23" s="105"/>
      <c r="AYT23" s="106"/>
      <c r="AYU23" s="107"/>
      <c r="AYV23" s="132"/>
      <c r="AYW23" s="132"/>
      <c r="AYX23" s="132"/>
      <c r="AYY23" s="190"/>
      <c r="AYZ23" s="189"/>
      <c r="AZA23" s="131"/>
      <c r="AZB23" s="105"/>
      <c r="AZC23" s="105"/>
      <c r="AZD23" s="106"/>
      <c r="AZE23" s="107"/>
      <c r="AZF23" s="132"/>
      <c r="AZG23" s="132"/>
      <c r="AZH23" s="132"/>
      <c r="AZI23" s="190"/>
      <c r="AZJ23" s="189"/>
      <c r="AZK23" s="131"/>
      <c r="AZL23" s="105"/>
      <c r="AZM23" s="105"/>
      <c r="AZN23" s="106"/>
      <c r="AZO23" s="107"/>
      <c r="AZP23" s="132"/>
      <c r="AZQ23" s="132"/>
      <c r="AZR23" s="132"/>
      <c r="AZS23" s="190"/>
      <c r="AZT23" s="189"/>
      <c r="AZU23" s="131"/>
      <c r="AZV23" s="105"/>
      <c r="AZW23" s="105"/>
      <c r="AZX23" s="106"/>
      <c r="AZY23" s="107"/>
      <c r="AZZ23" s="132"/>
      <c r="BAA23" s="132"/>
      <c r="BAB23" s="132"/>
      <c r="BAC23" s="190"/>
      <c r="BAD23" s="189"/>
      <c r="BAE23" s="131"/>
      <c r="BAF23" s="105"/>
      <c r="BAG23" s="105"/>
      <c r="BAH23" s="106"/>
      <c r="BAI23" s="107"/>
      <c r="BAJ23" s="132"/>
      <c r="BAK23" s="132"/>
      <c r="BAL23" s="132"/>
      <c r="BAM23" s="190"/>
      <c r="BAN23" s="189"/>
      <c r="BAO23" s="131"/>
      <c r="BAP23" s="105"/>
      <c r="BAQ23" s="105"/>
      <c r="BAR23" s="106"/>
      <c r="BAS23" s="107"/>
      <c r="BAT23" s="132"/>
      <c r="BAU23" s="132"/>
      <c r="BAV23" s="132"/>
      <c r="BAW23" s="190"/>
      <c r="BAX23" s="189"/>
      <c r="BAY23" s="131"/>
      <c r="BAZ23" s="105"/>
      <c r="BBA23" s="105"/>
      <c r="BBB23" s="106"/>
      <c r="BBC23" s="107"/>
      <c r="BBD23" s="132"/>
      <c r="BBE23" s="132"/>
      <c r="BBF23" s="132"/>
      <c r="BBG23" s="190"/>
      <c r="BBH23" s="189"/>
      <c r="BBI23" s="131"/>
      <c r="BBJ23" s="105"/>
      <c r="BBK23" s="105"/>
      <c r="BBL23" s="106"/>
      <c r="BBM23" s="107"/>
      <c r="BBN23" s="132"/>
      <c r="BBO23" s="132"/>
      <c r="BBP23" s="132"/>
      <c r="BBQ23" s="190"/>
      <c r="BBR23" s="189"/>
      <c r="BBS23" s="131"/>
      <c r="BBT23" s="105"/>
      <c r="BBU23" s="105"/>
      <c r="BBV23" s="106"/>
      <c r="BBW23" s="107"/>
      <c r="BBX23" s="132"/>
      <c r="BBY23" s="132"/>
      <c r="BBZ23" s="132"/>
      <c r="BCA23" s="190"/>
      <c r="BCB23" s="189"/>
      <c r="BCC23" s="131"/>
      <c r="BCD23" s="105"/>
      <c r="BCE23" s="105"/>
      <c r="BCF23" s="106"/>
      <c r="BCG23" s="107"/>
      <c r="BCH23" s="132"/>
      <c r="BCI23" s="132"/>
      <c r="BCJ23" s="132"/>
      <c r="BCK23" s="190"/>
      <c r="BCL23" s="189"/>
      <c r="BCM23" s="131"/>
      <c r="BCN23" s="105"/>
      <c r="BCO23" s="105"/>
      <c r="BCP23" s="106"/>
      <c r="BCQ23" s="107"/>
      <c r="BCR23" s="132"/>
      <c r="BCS23" s="132"/>
      <c r="BCT23" s="132"/>
      <c r="BCU23" s="190"/>
      <c r="BCV23" s="189"/>
      <c r="BCW23" s="131"/>
      <c r="BCX23" s="105"/>
      <c r="BCY23" s="105"/>
      <c r="BCZ23" s="106"/>
      <c r="BDA23" s="107"/>
      <c r="BDB23" s="132"/>
      <c r="BDC23" s="132"/>
      <c r="BDD23" s="132"/>
      <c r="BDE23" s="190"/>
      <c r="BDF23" s="189"/>
      <c r="BDG23" s="131"/>
      <c r="BDH23" s="105"/>
      <c r="BDI23" s="105"/>
      <c r="BDJ23" s="106"/>
      <c r="BDK23" s="107"/>
      <c r="BDL23" s="132"/>
      <c r="BDM23" s="132"/>
      <c r="BDN23" s="132"/>
      <c r="BDO23" s="190"/>
      <c r="BDP23" s="189"/>
      <c r="BDQ23" s="131"/>
      <c r="BDR23" s="105"/>
      <c r="BDS23" s="105"/>
      <c r="BDT23" s="106"/>
      <c r="BDU23" s="107"/>
      <c r="BDV23" s="132"/>
      <c r="BDW23" s="132"/>
      <c r="BDX23" s="132"/>
      <c r="BDY23" s="190"/>
      <c r="BDZ23" s="189"/>
      <c r="BEA23" s="131"/>
      <c r="BEB23" s="105"/>
      <c r="BEC23" s="105"/>
      <c r="BED23" s="106"/>
      <c r="BEE23" s="107"/>
      <c r="BEF23" s="132"/>
      <c r="BEG23" s="132"/>
      <c r="BEH23" s="132"/>
      <c r="BEI23" s="190"/>
      <c r="BEJ23" s="189"/>
      <c r="BEK23" s="131"/>
      <c r="BEL23" s="105"/>
      <c r="BEM23" s="105"/>
      <c r="BEN23" s="106"/>
      <c r="BEO23" s="107"/>
      <c r="BEP23" s="132"/>
      <c r="BEQ23" s="132"/>
      <c r="BER23" s="132"/>
      <c r="BES23" s="190"/>
      <c r="BET23" s="189"/>
      <c r="BEU23" s="131"/>
      <c r="BEV23" s="105"/>
      <c r="BEW23" s="105"/>
      <c r="BEX23" s="106"/>
      <c r="BEY23" s="107"/>
      <c r="BEZ23" s="132"/>
      <c r="BFA23" s="132"/>
      <c r="BFB23" s="132"/>
      <c r="BFC23" s="190"/>
      <c r="BFD23" s="189"/>
      <c r="BFE23" s="131"/>
      <c r="BFF23" s="105"/>
      <c r="BFG23" s="105"/>
      <c r="BFH23" s="106"/>
      <c r="BFI23" s="107"/>
      <c r="BFJ23" s="132"/>
      <c r="BFK23" s="132"/>
      <c r="BFL23" s="132"/>
      <c r="BFM23" s="190"/>
      <c r="BFN23" s="189"/>
      <c r="BFO23" s="131"/>
      <c r="BFP23" s="105"/>
      <c r="BFQ23" s="105"/>
      <c r="BFR23" s="106"/>
      <c r="BFS23" s="107"/>
      <c r="BFT23" s="132"/>
      <c r="BFU23" s="132"/>
      <c r="BFV23" s="132"/>
      <c r="BFW23" s="190"/>
      <c r="BFX23" s="189"/>
      <c r="BFY23" s="131"/>
      <c r="BFZ23" s="105"/>
      <c r="BGA23" s="105"/>
      <c r="BGB23" s="106"/>
      <c r="BGC23" s="107"/>
      <c r="BGD23" s="132"/>
      <c r="BGE23" s="132"/>
      <c r="BGF23" s="132"/>
      <c r="BGG23" s="190"/>
      <c r="BGH23" s="189"/>
      <c r="BGI23" s="131"/>
      <c r="BGJ23" s="105"/>
      <c r="BGK23" s="105"/>
      <c r="BGL23" s="106"/>
      <c r="BGM23" s="107"/>
      <c r="BGN23" s="132"/>
      <c r="BGO23" s="132"/>
      <c r="BGP23" s="132"/>
      <c r="BGQ23" s="190"/>
      <c r="BGR23" s="189"/>
      <c r="BGS23" s="131"/>
      <c r="BGT23" s="105"/>
      <c r="BGU23" s="105"/>
      <c r="BGV23" s="106"/>
      <c r="BGW23" s="107"/>
      <c r="BGX23" s="132"/>
      <c r="BGY23" s="132"/>
      <c r="BGZ23" s="132"/>
      <c r="BHA23" s="190"/>
      <c r="BHB23" s="189"/>
      <c r="BHC23" s="131"/>
      <c r="BHD23" s="105"/>
      <c r="BHE23" s="105"/>
      <c r="BHF23" s="106"/>
      <c r="BHG23" s="107"/>
      <c r="BHH23" s="132"/>
      <c r="BHI23" s="132"/>
      <c r="BHJ23" s="132"/>
      <c r="BHK23" s="190"/>
      <c r="BHL23" s="189"/>
      <c r="BHM23" s="131"/>
      <c r="BHN23" s="105"/>
      <c r="BHO23" s="105"/>
      <c r="BHP23" s="106"/>
      <c r="BHQ23" s="107"/>
      <c r="BHR23" s="132"/>
      <c r="BHS23" s="132"/>
      <c r="BHT23" s="132"/>
      <c r="BHU23" s="190"/>
      <c r="BHV23" s="189"/>
      <c r="BHW23" s="131"/>
      <c r="BHX23" s="105"/>
      <c r="BHY23" s="105"/>
      <c r="BHZ23" s="106"/>
      <c r="BIA23" s="107"/>
      <c r="BIB23" s="132"/>
      <c r="BIC23" s="132"/>
      <c r="BID23" s="132"/>
      <c r="BIE23" s="190"/>
      <c r="BIF23" s="189"/>
      <c r="BIG23" s="131"/>
      <c r="BIH23" s="105"/>
      <c r="BII23" s="105"/>
      <c r="BIJ23" s="106"/>
      <c r="BIK23" s="107"/>
      <c r="BIL23" s="132"/>
      <c r="BIM23" s="132"/>
      <c r="BIN23" s="132"/>
      <c r="BIO23" s="190"/>
      <c r="BIP23" s="189"/>
      <c r="BIQ23" s="131"/>
      <c r="BIR23" s="105"/>
      <c r="BIS23" s="105"/>
      <c r="BIT23" s="106"/>
      <c r="BIU23" s="107"/>
      <c r="BIV23" s="132"/>
      <c r="BIW23" s="132"/>
      <c r="BIX23" s="132"/>
      <c r="BIY23" s="190"/>
      <c r="BIZ23" s="189"/>
      <c r="BJA23" s="131"/>
      <c r="BJB23" s="105"/>
      <c r="BJC23" s="105"/>
      <c r="BJD23" s="106"/>
      <c r="BJE23" s="107"/>
      <c r="BJF23" s="132"/>
      <c r="BJG23" s="132"/>
      <c r="BJH23" s="132"/>
      <c r="BJI23" s="190"/>
      <c r="BJJ23" s="189"/>
      <c r="BJK23" s="131"/>
      <c r="BJL23" s="105"/>
      <c r="BJM23" s="105"/>
      <c r="BJN23" s="106"/>
      <c r="BJO23" s="107"/>
      <c r="BJP23" s="132"/>
      <c r="BJQ23" s="132"/>
      <c r="BJR23" s="132"/>
      <c r="BJS23" s="190"/>
      <c r="BJT23" s="189"/>
      <c r="BJU23" s="131"/>
      <c r="BJV23" s="105"/>
      <c r="BJW23" s="105"/>
      <c r="BJX23" s="106"/>
      <c r="BJY23" s="107"/>
      <c r="BJZ23" s="132"/>
      <c r="BKA23" s="132"/>
      <c r="BKB23" s="132"/>
      <c r="BKC23" s="190"/>
      <c r="BKD23" s="189"/>
      <c r="BKE23" s="131"/>
      <c r="BKF23" s="105"/>
      <c r="BKG23" s="105"/>
      <c r="BKH23" s="106"/>
      <c r="BKI23" s="107"/>
      <c r="BKJ23" s="132"/>
      <c r="BKK23" s="132"/>
      <c r="BKL23" s="132"/>
      <c r="BKM23" s="190"/>
      <c r="BKN23" s="189"/>
      <c r="BKO23" s="131"/>
      <c r="BKP23" s="105"/>
      <c r="BKQ23" s="105"/>
      <c r="BKR23" s="106"/>
      <c r="BKS23" s="107"/>
      <c r="BKT23" s="132"/>
      <c r="BKU23" s="132"/>
      <c r="BKV23" s="132"/>
      <c r="BKW23" s="190"/>
      <c r="BKX23" s="189"/>
      <c r="BKY23" s="131"/>
      <c r="BKZ23" s="105"/>
      <c r="BLA23" s="105"/>
      <c r="BLB23" s="106"/>
      <c r="BLC23" s="107"/>
      <c r="BLD23" s="132"/>
      <c r="BLE23" s="132"/>
      <c r="BLF23" s="132"/>
      <c r="BLG23" s="190"/>
      <c r="BLH23" s="189"/>
      <c r="BLI23" s="131"/>
      <c r="BLJ23" s="105"/>
      <c r="BLK23" s="105"/>
      <c r="BLL23" s="106"/>
      <c r="BLM23" s="107"/>
      <c r="BLN23" s="132"/>
      <c r="BLO23" s="132"/>
      <c r="BLP23" s="132"/>
      <c r="BLQ23" s="190"/>
      <c r="BLR23" s="189"/>
      <c r="BLS23" s="131"/>
      <c r="BLT23" s="105"/>
      <c r="BLU23" s="105"/>
      <c r="BLV23" s="106"/>
      <c r="BLW23" s="107"/>
      <c r="BLX23" s="132"/>
      <c r="BLY23" s="132"/>
      <c r="BLZ23" s="132"/>
      <c r="BMA23" s="190"/>
      <c r="BMB23" s="189"/>
      <c r="BMC23" s="131"/>
      <c r="BMD23" s="105"/>
      <c r="BME23" s="105"/>
      <c r="BMF23" s="106"/>
      <c r="BMG23" s="107"/>
      <c r="BMH23" s="132"/>
      <c r="BMI23" s="132"/>
      <c r="BMJ23" s="132"/>
      <c r="BMK23" s="190"/>
      <c r="BML23" s="189"/>
      <c r="BMM23" s="131"/>
      <c r="BMN23" s="105"/>
      <c r="BMO23" s="105"/>
      <c r="BMP23" s="106"/>
      <c r="BMQ23" s="107"/>
      <c r="BMR23" s="132"/>
      <c r="BMS23" s="132"/>
      <c r="BMT23" s="132"/>
      <c r="BMU23" s="190"/>
      <c r="BMV23" s="189"/>
      <c r="BMW23" s="131"/>
      <c r="BMX23" s="105"/>
      <c r="BMY23" s="105"/>
      <c r="BMZ23" s="106"/>
      <c r="BNA23" s="107"/>
      <c r="BNB23" s="132"/>
      <c r="BNC23" s="132"/>
      <c r="BND23" s="132"/>
      <c r="BNE23" s="190"/>
      <c r="BNF23" s="189"/>
      <c r="BNG23" s="131"/>
      <c r="BNH23" s="105"/>
      <c r="BNI23" s="105"/>
      <c r="BNJ23" s="106"/>
      <c r="BNK23" s="107"/>
      <c r="BNL23" s="132"/>
      <c r="BNM23" s="132"/>
      <c r="BNN23" s="132"/>
      <c r="BNO23" s="190"/>
      <c r="BNP23" s="189"/>
      <c r="BNQ23" s="131"/>
      <c r="BNR23" s="105"/>
      <c r="BNS23" s="105"/>
      <c r="BNT23" s="106"/>
      <c r="BNU23" s="107"/>
      <c r="BNV23" s="132"/>
      <c r="BNW23" s="132"/>
      <c r="BNX23" s="132"/>
      <c r="BNY23" s="190"/>
      <c r="BNZ23" s="189"/>
      <c r="BOA23" s="131"/>
      <c r="BOB23" s="105"/>
      <c r="BOC23" s="105"/>
      <c r="BOD23" s="106"/>
      <c r="BOE23" s="107"/>
      <c r="BOF23" s="132"/>
      <c r="BOG23" s="132"/>
      <c r="BOH23" s="132"/>
      <c r="BOI23" s="190"/>
      <c r="BOJ23" s="189"/>
      <c r="BOK23" s="131"/>
      <c r="BOL23" s="105"/>
      <c r="BOM23" s="105"/>
      <c r="BON23" s="106"/>
      <c r="BOO23" s="107"/>
      <c r="BOP23" s="132"/>
      <c r="BOQ23" s="132"/>
      <c r="BOR23" s="132"/>
      <c r="BOS23" s="190"/>
      <c r="BOT23" s="189"/>
      <c r="BOU23" s="131"/>
      <c r="BOV23" s="105"/>
      <c r="BOW23" s="105"/>
      <c r="BOX23" s="106"/>
      <c r="BOY23" s="107"/>
      <c r="BOZ23" s="132"/>
      <c r="BPA23" s="132"/>
      <c r="BPB23" s="132"/>
      <c r="BPC23" s="190"/>
      <c r="BPD23" s="189"/>
      <c r="BPE23" s="131"/>
      <c r="BPF23" s="105"/>
      <c r="BPG23" s="105"/>
      <c r="BPH23" s="106"/>
      <c r="BPI23" s="107"/>
      <c r="BPJ23" s="132"/>
      <c r="BPK23" s="132"/>
      <c r="BPL23" s="132"/>
      <c r="BPM23" s="190"/>
      <c r="BPN23" s="189"/>
      <c r="BPO23" s="131"/>
      <c r="BPP23" s="105"/>
      <c r="BPQ23" s="105"/>
      <c r="BPR23" s="106"/>
      <c r="BPS23" s="107"/>
      <c r="BPT23" s="132"/>
      <c r="BPU23" s="132"/>
      <c r="BPV23" s="132"/>
      <c r="BPW23" s="190"/>
      <c r="BPX23" s="189"/>
      <c r="BPY23" s="131"/>
      <c r="BPZ23" s="105"/>
      <c r="BQA23" s="105"/>
      <c r="BQB23" s="106"/>
      <c r="BQC23" s="107"/>
      <c r="BQD23" s="132"/>
      <c r="BQE23" s="132"/>
      <c r="BQF23" s="132"/>
      <c r="BQG23" s="190"/>
      <c r="BQH23" s="189"/>
      <c r="BQI23" s="131"/>
      <c r="BQJ23" s="105"/>
      <c r="BQK23" s="105"/>
      <c r="BQL23" s="106"/>
      <c r="BQM23" s="107"/>
      <c r="BQN23" s="132"/>
      <c r="BQO23" s="132"/>
      <c r="BQP23" s="132"/>
      <c r="BQQ23" s="190"/>
      <c r="BQR23" s="189"/>
      <c r="BQS23" s="131"/>
      <c r="BQT23" s="105"/>
      <c r="BQU23" s="105"/>
      <c r="BQV23" s="106"/>
      <c r="BQW23" s="107"/>
      <c r="BQX23" s="132"/>
      <c r="BQY23" s="132"/>
      <c r="BQZ23" s="132"/>
      <c r="BRA23" s="190"/>
      <c r="BRB23" s="189"/>
      <c r="BRC23" s="131"/>
      <c r="BRD23" s="105"/>
      <c r="BRE23" s="105"/>
      <c r="BRF23" s="106"/>
      <c r="BRG23" s="107"/>
      <c r="BRH23" s="132"/>
      <c r="BRI23" s="132"/>
      <c r="BRJ23" s="132"/>
      <c r="BRK23" s="190"/>
      <c r="BRL23" s="189"/>
      <c r="BRM23" s="131"/>
      <c r="BRN23" s="105"/>
      <c r="BRO23" s="105"/>
      <c r="BRP23" s="106"/>
      <c r="BRQ23" s="107"/>
      <c r="BRR23" s="132"/>
      <c r="BRS23" s="132"/>
      <c r="BRT23" s="132"/>
      <c r="BRU23" s="190"/>
      <c r="BRV23" s="189"/>
      <c r="BRW23" s="131"/>
      <c r="BRX23" s="105"/>
      <c r="BRY23" s="105"/>
      <c r="BRZ23" s="106"/>
      <c r="BSA23" s="107"/>
      <c r="BSB23" s="132"/>
      <c r="BSC23" s="132"/>
      <c r="BSD23" s="132"/>
      <c r="BSE23" s="190"/>
      <c r="BSF23" s="189"/>
      <c r="BSG23" s="131"/>
      <c r="BSH23" s="105"/>
      <c r="BSI23" s="105"/>
      <c r="BSJ23" s="106"/>
      <c r="BSK23" s="107"/>
      <c r="BSL23" s="132"/>
      <c r="BSM23" s="132"/>
      <c r="BSN23" s="132"/>
      <c r="BSO23" s="190"/>
      <c r="BSP23" s="189"/>
      <c r="BSQ23" s="131"/>
      <c r="BSR23" s="105"/>
      <c r="BSS23" s="105"/>
      <c r="BST23" s="106"/>
      <c r="BSU23" s="107"/>
      <c r="BSV23" s="132"/>
      <c r="BSW23" s="132"/>
      <c r="BSX23" s="132"/>
      <c r="BSY23" s="190"/>
      <c r="BSZ23" s="189"/>
      <c r="BTA23" s="131"/>
      <c r="BTB23" s="105"/>
      <c r="BTC23" s="105"/>
      <c r="BTD23" s="106"/>
      <c r="BTE23" s="107"/>
      <c r="BTF23" s="132"/>
      <c r="BTG23" s="132"/>
      <c r="BTH23" s="132"/>
      <c r="BTI23" s="190"/>
      <c r="BTJ23" s="189"/>
      <c r="BTK23" s="131"/>
      <c r="BTL23" s="105"/>
      <c r="BTM23" s="105"/>
      <c r="BTN23" s="106"/>
      <c r="BTO23" s="107"/>
      <c r="BTP23" s="132"/>
      <c r="BTQ23" s="132"/>
      <c r="BTR23" s="132"/>
      <c r="BTS23" s="190"/>
      <c r="BTT23" s="189"/>
      <c r="BTU23" s="131"/>
      <c r="BTV23" s="105"/>
      <c r="BTW23" s="105"/>
      <c r="BTX23" s="106"/>
      <c r="BTY23" s="107"/>
      <c r="BTZ23" s="132"/>
      <c r="BUA23" s="132"/>
      <c r="BUB23" s="132"/>
      <c r="BUC23" s="190"/>
      <c r="BUD23" s="189"/>
      <c r="BUE23" s="131"/>
      <c r="BUF23" s="105"/>
      <c r="BUG23" s="105"/>
      <c r="BUH23" s="106"/>
      <c r="BUI23" s="107"/>
      <c r="BUJ23" s="132"/>
      <c r="BUK23" s="132"/>
      <c r="BUL23" s="132"/>
      <c r="BUM23" s="190"/>
      <c r="BUN23" s="189"/>
      <c r="BUO23" s="131"/>
      <c r="BUP23" s="105"/>
      <c r="BUQ23" s="105"/>
      <c r="BUR23" s="106"/>
      <c r="BUS23" s="107"/>
      <c r="BUT23" s="132"/>
      <c r="BUU23" s="132"/>
      <c r="BUV23" s="132"/>
      <c r="BUW23" s="190"/>
      <c r="BUX23" s="189"/>
      <c r="BUY23" s="131"/>
      <c r="BUZ23" s="105"/>
      <c r="BVA23" s="105"/>
      <c r="BVB23" s="106"/>
      <c r="BVC23" s="107"/>
      <c r="BVD23" s="132"/>
      <c r="BVE23" s="132"/>
      <c r="BVF23" s="132"/>
      <c r="BVG23" s="190"/>
      <c r="BVH23" s="189"/>
      <c r="BVI23" s="131"/>
      <c r="BVJ23" s="105"/>
      <c r="BVK23" s="105"/>
      <c r="BVL23" s="106"/>
      <c r="BVM23" s="107"/>
      <c r="BVN23" s="132"/>
      <c r="BVO23" s="132"/>
      <c r="BVP23" s="132"/>
      <c r="BVQ23" s="190"/>
      <c r="BVR23" s="189"/>
      <c r="BVS23" s="131"/>
      <c r="BVT23" s="105"/>
      <c r="BVU23" s="105"/>
      <c r="BVV23" s="106"/>
      <c r="BVW23" s="107"/>
      <c r="BVX23" s="132"/>
      <c r="BVY23" s="132"/>
      <c r="BVZ23" s="132"/>
      <c r="BWA23" s="190"/>
      <c r="BWB23" s="189"/>
      <c r="BWC23" s="131"/>
      <c r="BWD23" s="105"/>
      <c r="BWE23" s="105"/>
      <c r="BWF23" s="106"/>
      <c r="BWG23" s="107"/>
      <c r="BWH23" s="132"/>
      <c r="BWI23" s="132"/>
      <c r="BWJ23" s="132"/>
      <c r="BWK23" s="190"/>
      <c r="BWL23" s="189"/>
      <c r="BWM23" s="131"/>
      <c r="BWN23" s="105"/>
      <c r="BWO23" s="105"/>
      <c r="BWP23" s="106"/>
      <c r="BWQ23" s="107"/>
      <c r="BWR23" s="132"/>
      <c r="BWS23" s="132"/>
      <c r="BWT23" s="132"/>
      <c r="BWU23" s="190"/>
      <c r="BWV23" s="189"/>
      <c r="BWW23" s="131"/>
      <c r="BWX23" s="105"/>
      <c r="BWY23" s="105"/>
      <c r="BWZ23" s="106"/>
      <c r="BXA23" s="107"/>
      <c r="BXB23" s="132"/>
      <c r="BXC23" s="132"/>
      <c r="BXD23" s="132"/>
      <c r="BXE23" s="190"/>
      <c r="BXF23" s="189"/>
      <c r="BXG23" s="131"/>
      <c r="BXH23" s="105"/>
      <c r="BXI23" s="105"/>
      <c r="BXJ23" s="106"/>
      <c r="BXK23" s="107"/>
      <c r="BXL23" s="132"/>
      <c r="BXM23" s="132"/>
      <c r="BXN23" s="132"/>
      <c r="BXO23" s="190"/>
      <c r="BXP23" s="189"/>
      <c r="BXQ23" s="131"/>
      <c r="BXR23" s="105"/>
      <c r="BXS23" s="105"/>
      <c r="BXT23" s="106"/>
      <c r="BXU23" s="107"/>
      <c r="BXV23" s="132"/>
      <c r="BXW23" s="132"/>
      <c r="BXX23" s="132"/>
      <c r="BXY23" s="190"/>
      <c r="BXZ23" s="189"/>
      <c r="BYA23" s="131"/>
      <c r="BYB23" s="105"/>
      <c r="BYC23" s="105"/>
      <c r="BYD23" s="106"/>
      <c r="BYE23" s="107"/>
      <c r="BYF23" s="132"/>
      <c r="BYG23" s="132"/>
      <c r="BYH23" s="132"/>
      <c r="BYI23" s="190"/>
      <c r="BYJ23" s="189"/>
      <c r="BYK23" s="131"/>
      <c r="BYL23" s="105"/>
      <c r="BYM23" s="105"/>
      <c r="BYN23" s="106"/>
      <c r="BYO23" s="107"/>
      <c r="BYP23" s="132"/>
      <c r="BYQ23" s="132"/>
      <c r="BYR23" s="132"/>
      <c r="BYS23" s="190"/>
      <c r="BYT23" s="189"/>
      <c r="BYU23" s="131"/>
      <c r="BYV23" s="105"/>
      <c r="BYW23" s="105"/>
      <c r="BYX23" s="106"/>
      <c r="BYY23" s="107"/>
      <c r="BYZ23" s="132"/>
      <c r="BZA23" s="132"/>
      <c r="BZB23" s="132"/>
      <c r="BZC23" s="190"/>
      <c r="BZD23" s="189"/>
      <c r="BZE23" s="131"/>
      <c r="BZF23" s="105"/>
      <c r="BZG23" s="105"/>
      <c r="BZH23" s="106"/>
      <c r="BZI23" s="107"/>
      <c r="BZJ23" s="132"/>
      <c r="BZK23" s="132"/>
      <c r="BZL23" s="132"/>
      <c r="BZM23" s="190"/>
      <c r="BZN23" s="189"/>
      <c r="BZO23" s="131"/>
      <c r="BZP23" s="105"/>
      <c r="BZQ23" s="105"/>
      <c r="BZR23" s="106"/>
      <c r="BZS23" s="107"/>
      <c r="BZT23" s="132"/>
      <c r="BZU23" s="132"/>
      <c r="BZV23" s="132"/>
      <c r="BZW23" s="190"/>
      <c r="BZX23" s="189"/>
      <c r="BZY23" s="131"/>
      <c r="BZZ23" s="105"/>
      <c r="CAA23" s="105"/>
      <c r="CAB23" s="106"/>
      <c r="CAC23" s="107"/>
      <c r="CAD23" s="132"/>
      <c r="CAE23" s="132"/>
      <c r="CAF23" s="132"/>
      <c r="CAG23" s="190"/>
      <c r="CAH23" s="189"/>
      <c r="CAI23" s="131"/>
      <c r="CAJ23" s="105"/>
      <c r="CAK23" s="105"/>
      <c r="CAL23" s="106"/>
      <c r="CAM23" s="107"/>
      <c r="CAN23" s="132"/>
      <c r="CAO23" s="132"/>
      <c r="CAP23" s="132"/>
      <c r="CAQ23" s="190"/>
      <c r="CAR23" s="189"/>
      <c r="CAS23" s="131"/>
      <c r="CAT23" s="105"/>
      <c r="CAU23" s="105"/>
      <c r="CAV23" s="106"/>
      <c r="CAW23" s="107"/>
      <c r="CAX23" s="132"/>
      <c r="CAY23" s="132"/>
      <c r="CAZ23" s="132"/>
      <c r="CBA23" s="190"/>
      <c r="CBB23" s="189"/>
      <c r="CBC23" s="131"/>
      <c r="CBD23" s="105"/>
      <c r="CBE23" s="105"/>
      <c r="CBF23" s="106"/>
      <c r="CBG23" s="107"/>
      <c r="CBH23" s="132"/>
      <c r="CBI23" s="132"/>
      <c r="CBJ23" s="132"/>
      <c r="CBK23" s="190"/>
      <c r="CBL23" s="189"/>
      <c r="CBM23" s="131"/>
      <c r="CBN23" s="105"/>
      <c r="CBO23" s="105"/>
      <c r="CBP23" s="106"/>
      <c r="CBQ23" s="107"/>
      <c r="CBR23" s="132"/>
      <c r="CBS23" s="132"/>
      <c r="CBT23" s="132"/>
      <c r="CBU23" s="190"/>
      <c r="CBV23" s="189"/>
      <c r="CBW23" s="131"/>
      <c r="CBX23" s="105"/>
      <c r="CBY23" s="105"/>
      <c r="CBZ23" s="106"/>
      <c r="CCA23" s="107"/>
      <c r="CCB23" s="132"/>
      <c r="CCC23" s="132"/>
      <c r="CCD23" s="132"/>
      <c r="CCE23" s="190"/>
      <c r="CCF23" s="189"/>
      <c r="CCG23" s="131"/>
      <c r="CCH23" s="105"/>
      <c r="CCI23" s="105"/>
      <c r="CCJ23" s="106"/>
      <c r="CCK23" s="107"/>
      <c r="CCL23" s="132"/>
      <c r="CCM23" s="132"/>
      <c r="CCN23" s="132"/>
      <c r="CCO23" s="190"/>
      <c r="CCP23" s="189"/>
      <c r="CCQ23" s="131"/>
      <c r="CCR23" s="105"/>
      <c r="CCS23" s="105"/>
      <c r="CCT23" s="106"/>
      <c r="CCU23" s="107"/>
      <c r="CCV23" s="132"/>
      <c r="CCW23" s="132"/>
      <c r="CCX23" s="132"/>
      <c r="CCY23" s="190"/>
      <c r="CCZ23" s="189"/>
      <c r="CDA23" s="131"/>
      <c r="CDB23" s="105"/>
      <c r="CDC23" s="105"/>
      <c r="CDD23" s="106"/>
      <c r="CDE23" s="107"/>
      <c r="CDF23" s="132"/>
      <c r="CDG23" s="132"/>
      <c r="CDH23" s="132"/>
      <c r="CDI23" s="190"/>
      <c r="CDJ23" s="189"/>
      <c r="CDK23" s="131"/>
      <c r="CDL23" s="105"/>
      <c r="CDM23" s="105"/>
      <c r="CDN23" s="106"/>
      <c r="CDO23" s="107"/>
      <c r="CDP23" s="132"/>
      <c r="CDQ23" s="132"/>
      <c r="CDR23" s="132"/>
      <c r="CDS23" s="190"/>
      <c r="CDT23" s="189"/>
      <c r="CDU23" s="131"/>
      <c r="CDV23" s="105"/>
      <c r="CDW23" s="105"/>
      <c r="CDX23" s="106"/>
      <c r="CDY23" s="107"/>
      <c r="CDZ23" s="132"/>
      <c r="CEA23" s="132"/>
      <c r="CEB23" s="132"/>
      <c r="CEC23" s="190"/>
      <c r="CED23" s="189"/>
      <c r="CEE23" s="131"/>
      <c r="CEF23" s="105"/>
      <c r="CEG23" s="105"/>
      <c r="CEH23" s="106"/>
      <c r="CEI23" s="107"/>
      <c r="CEJ23" s="132"/>
      <c r="CEK23" s="132"/>
      <c r="CEL23" s="132"/>
      <c r="CEM23" s="190"/>
      <c r="CEN23" s="189"/>
      <c r="CEO23" s="131"/>
      <c r="CEP23" s="105"/>
      <c r="CEQ23" s="105"/>
      <c r="CER23" s="106"/>
      <c r="CES23" s="107"/>
      <c r="CET23" s="132"/>
      <c r="CEU23" s="132"/>
      <c r="CEV23" s="132"/>
      <c r="CEW23" s="190"/>
      <c r="CEX23" s="189"/>
      <c r="CEY23" s="131"/>
      <c r="CEZ23" s="105"/>
      <c r="CFA23" s="105"/>
      <c r="CFB23" s="106"/>
      <c r="CFC23" s="107"/>
      <c r="CFD23" s="132"/>
      <c r="CFE23" s="132"/>
      <c r="CFF23" s="132"/>
      <c r="CFG23" s="190"/>
      <c r="CFH23" s="189"/>
      <c r="CFI23" s="131"/>
      <c r="CFJ23" s="105"/>
      <c r="CFK23" s="105"/>
      <c r="CFL23" s="106"/>
      <c r="CFM23" s="107"/>
      <c r="CFN23" s="132"/>
      <c r="CFO23" s="132"/>
      <c r="CFP23" s="132"/>
      <c r="CFQ23" s="190"/>
      <c r="CFR23" s="189"/>
      <c r="CFS23" s="131"/>
      <c r="CFT23" s="105"/>
      <c r="CFU23" s="105"/>
      <c r="CFV23" s="106"/>
      <c r="CFW23" s="107"/>
      <c r="CFX23" s="132"/>
      <c r="CFY23" s="132"/>
      <c r="CFZ23" s="132"/>
      <c r="CGA23" s="190"/>
      <c r="CGB23" s="189"/>
      <c r="CGC23" s="131"/>
      <c r="CGD23" s="105"/>
      <c r="CGE23" s="105"/>
      <c r="CGF23" s="106"/>
      <c r="CGG23" s="107"/>
      <c r="CGH23" s="132"/>
      <c r="CGI23" s="132"/>
      <c r="CGJ23" s="132"/>
      <c r="CGK23" s="190"/>
      <c r="CGL23" s="189"/>
      <c r="CGM23" s="131"/>
      <c r="CGN23" s="105"/>
      <c r="CGO23" s="105"/>
      <c r="CGP23" s="106"/>
      <c r="CGQ23" s="107"/>
      <c r="CGR23" s="132"/>
      <c r="CGS23" s="132"/>
      <c r="CGT23" s="132"/>
      <c r="CGU23" s="190"/>
      <c r="CGV23" s="189"/>
      <c r="CGW23" s="131"/>
      <c r="CGX23" s="105"/>
      <c r="CGY23" s="105"/>
      <c r="CGZ23" s="106"/>
      <c r="CHA23" s="107"/>
      <c r="CHB23" s="132"/>
      <c r="CHC23" s="132"/>
      <c r="CHD23" s="132"/>
      <c r="CHE23" s="190"/>
      <c r="CHF23" s="189"/>
      <c r="CHG23" s="131"/>
      <c r="CHH23" s="105"/>
      <c r="CHI23" s="105"/>
      <c r="CHJ23" s="106"/>
      <c r="CHK23" s="107"/>
      <c r="CHL23" s="132"/>
      <c r="CHM23" s="132"/>
      <c r="CHN23" s="132"/>
      <c r="CHO23" s="190"/>
      <c r="CHP23" s="189"/>
      <c r="CHQ23" s="131"/>
      <c r="CHR23" s="105"/>
      <c r="CHS23" s="105"/>
      <c r="CHT23" s="106"/>
      <c r="CHU23" s="107"/>
      <c r="CHV23" s="132"/>
      <c r="CHW23" s="132"/>
      <c r="CHX23" s="132"/>
      <c r="CHY23" s="190"/>
      <c r="CHZ23" s="189"/>
      <c r="CIA23" s="131"/>
      <c r="CIB23" s="105"/>
      <c r="CIC23" s="105"/>
      <c r="CID23" s="106"/>
      <c r="CIE23" s="107"/>
      <c r="CIF23" s="132"/>
      <c r="CIG23" s="132"/>
      <c r="CIH23" s="132"/>
      <c r="CII23" s="190"/>
      <c r="CIJ23" s="189"/>
      <c r="CIK23" s="131"/>
      <c r="CIL23" s="105"/>
      <c r="CIM23" s="105"/>
      <c r="CIN23" s="106"/>
      <c r="CIO23" s="107"/>
      <c r="CIP23" s="132"/>
      <c r="CIQ23" s="132"/>
      <c r="CIR23" s="132"/>
      <c r="CIS23" s="190"/>
      <c r="CIT23" s="189"/>
      <c r="CIU23" s="131"/>
      <c r="CIV23" s="105"/>
      <c r="CIW23" s="105"/>
      <c r="CIX23" s="106"/>
      <c r="CIY23" s="107"/>
      <c r="CIZ23" s="132"/>
      <c r="CJA23" s="132"/>
      <c r="CJB23" s="132"/>
      <c r="CJC23" s="190"/>
      <c r="CJD23" s="189"/>
      <c r="CJE23" s="131"/>
      <c r="CJF23" s="105"/>
      <c r="CJG23" s="105"/>
      <c r="CJH23" s="106"/>
      <c r="CJI23" s="107"/>
      <c r="CJJ23" s="132"/>
      <c r="CJK23" s="132"/>
      <c r="CJL23" s="132"/>
      <c r="CJM23" s="190"/>
      <c r="CJN23" s="189"/>
      <c r="CJO23" s="131"/>
      <c r="CJP23" s="105"/>
      <c r="CJQ23" s="105"/>
      <c r="CJR23" s="106"/>
      <c r="CJS23" s="107"/>
      <c r="CJT23" s="132"/>
      <c r="CJU23" s="132"/>
      <c r="CJV23" s="132"/>
      <c r="CJW23" s="190"/>
      <c r="CJX23" s="189"/>
      <c r="CJY23" s="131"/>
      <c r="CJZ23" s="105"/>
      <c r="CKA23" s="105"/>
      <c r="CKB23" s="106"/>
      <c r="CKC23" s="107"/>
      <c r="CKD23" s="132"/>
      <c r="CKE23" s="132"/>
      <c r="CKF23" s="132"/>
      <c r="CKG23" s="190"/>
      <c r="CKH23" s="189"/>
      <c r="CKI23" s="131"/>
      <c r="CKJ23" s="105"/>
      <c r="CKK23" s="105"/>
      <c r="CKL23" s="106"/>
      <c r="CKM23" s="107"/>
      <c r="CKN23" s="132"/>
      <c r="CKO23" s="132"/>
      <c r="CKP23" s="132"/>
      <c r="CKQ23" s="190"/>
      <c r="CKR23" s="189"/>
      <c r="CKS23" s="131"/>
      <c r="CKT23" s="105"/>
      <c r="CKU23" s="105"/>
      <c r="CKV23" s="106"/>
      <c r="CKW23" s="107"/>
      <c r="CKX23" s="132"/>
      <c r="CKY23" s="132"/>
      <c r="CKZ23" s="132"/>
      <c r="CLA23" s="190"/>
      <c r="CLB23" s="189"/>
      <c r="CLC23" s="131"/>
      <c r="CLD23" s="105"/>
      <c r="CLE23" s="105"/>
      <c r="CLF23" s="106"/>
      <c r="CLG23" s="107"/>
      <c r="CLH23" s="132"/>
      <c r="CLI23" s="132"/>
      <c r="CLJ23" s="132"/>
      <c r="CLK23" s="190"/>
      <c r="CLL23" s="189"/>
      <c r="CLM23" s="131"/>
      <c r="CLN23" s="105"/>
      <c r="CLO23" s="105"/>
      <c r="CLP23" s="106"/>
      <c r="CLQ23" s="107"/>
      <c r="CLR23" s="132"/>
      <c r="CLS23" s="132"/>
      <c r="CLT23" s="132"/>
      <c r="CLU23" s="190"/>
      <c r="CLV23" s="189"/>
      <c r="CLW23" s="131"/>
      <c r="CLX23" s="105"/>
      <c r="CLY23" s="105"/>
      <c r="CLZ23" s="106"/>
      <c r="CMA23" s="107"/>
      <c r="CMB23" s="132"/>
      <c r="CMC23" s="132"/>
      <c r="CMD23" s="132"/>
      <c r="CME23" s="190"/>
      <c r="CMF23" s="189"/>
      <c r="CMG23" s="131"/>
      <c r="CMH23" s="105"/>
      <c r="CMI23" s="105"/>
      <c r="CMJ23" s="106"/>
      <c r="CMK23" s="107"/>
      <c r="CML23" s="132"/>
      <c r="CMM23" s="132"/>
      <c r="CMN23" s="132"/>
      <c r="CMO23" s="190"/>
      <c r="CMP23" s="189"/>
      <c r="CMQ23" s="131"/>
      <c r="CMR23" s="105"/>
      <c r="CMS23" s="105"/>
      <c r="CMT23" s="106"/>
      <c r="CMU23" s="107"/>
      <c r="CMV23" s="132"/>
      <c r="CMW23" s="132"/>
      <c r="CMX23" s="132"/>
      <c r="CMY23" s="190"/>
      <c r="CMZ23" s="189"/>
      <c r="CNA23" s="131"/>
      <c r="CNB23" s="105"/>
      <c r="CNC23" s="105"/>
      <c r="CND23" s="106"/>
      <c r="CNE23" s="107"/>
      <c r="CNF23" s="132"/>
      <c r="CNG23" s="132"/>
      <c r="CNH23" s="132"/>
      <c r="CNI23" s="190"/>
      <c r="CNJ23" s="189"/>
      <c r="CNK23" s="131"/>
      <c r="CNL23" s="105"/>
      <c r="CNM23" s="105"/>
      <c r="CNN23" s="106"/>
      <c r="CNO23" s="107"/>
      <c r="CNP23" s="132"/>
      <c r="CNQ23" s="132"/>
      <c r="CNR23" s="132"/>
      <c r="CNS23" s="190"/>
      <c r="CNT23" s="189"/>
      <c r="CNU23" s="131"/>
      <c r="CNV23" s="105"/>
      <c r="CNW23" s="105"/>
      <c r="CNX23" s="106"/>
      <c r="CNY23" s="107"/>
      <c r="CNZ23" s="132"/>
      <c r="COA23" s="132"/>
      <c r="COB23" s="132"/>
      <c r="COC23" s="190"/>
      <c r="COD23" s="189"/>
      <c r="COE23" s="131"/>
      <c r="COF23" s="105"/>
      <c r="COG23" s="105"/>
      <c r="COH23" s="106"/>
      <c r="COI23" s="107"/>
      <c r="COJ23" s="132"/>
      <c r="COK23" s="132"/>
      <c r="COL23" s="132"/>
      <c r="COM23" s="190"/>
      <c r="CON23" s="189"/>
      <c r="COO23" s="131"/>
      <c r="COP23" s="105"/>
      <c r="COQ23" s="105"/>
      <c r="COR23" s="106"/>
      <c r="COS23" s="107"/>
      <c r="COT23" s="132"/>
      <c r="COU23" s="132"/>
      <c r="COV23" s="132"/>
      <c r="COW23" s="190"/>
      <c r="COX23" s="189"/>
      <c r="COY23" s="131"/>
      <c r="COZ23" s="105"/>
      <c r="CPA23" s="105"/>
      <c r="CPB23" s="106"/>
      <c r="CPC23" s="107"/>
      <c r="CPD23" s="132"/>
      <c r="CPE23" s="132"/>
      <c r="CPF23" s="132"/>
      <c r="CPG23" s="190"/>
      <c r="CPH23" s="189"/>
      <c r="CPI23" s="131"/>
      <c r="CPJ23" s="105"/>
      <c r="CPK23" s="105"/>
      <c r="CPL23" s="106"/>
      <c r="CPM23" s="107"/>
      <c r="CPN23" s="132"/>
      <c r="CPO23" s="132"/>
      <c r="CPP23" s="132"/>
      <c r="CPQ23" s="190"/>
      <c r="CPR23" s="189"/>
      <c r="CPS23" s="131"/>
      <c r="CPT23" s="105"/>
      <c r="CPU23" s="105"/>
      <c r="CPV23" s="106"/>
      <c r="CPW23" s="107"/>
      <c r="CPX23" s="132"/>
      <c r="CPY23" s="132"/>
      <c r="CPZ23" s="132"/>
      <c r="CQA23" s="190"/>
      <c r="CQB23" s="189"/>
      <c r="CQC23" s="131"/>
      <c r="CQD23" s="105"/>
      <c r="CQE23" s="105"/>
      <c r="CQF23" s="106"/>
      <c r="CQG23" s="107"/>
      <c r="CQH23" s="132"/>
      <c r="CQI23" s="132"/>
      <c r="CQJ23" s="132"/>
      <c r="CQK23" s="190"/>
      <c r="CQL23" s="189"/>
      <c r="CQM23" s="131"/>
      <c r="CQN23" s="105"/>
      <c r="CQO23" s="105"/>
      <c r="CQP23" s="106"/>
      <c r="CQQ23" s="107"/>
      <c r="CQR23" s="132"/>
      <c r="CQS23" s="132"/>
      <c r="CQT23" s="132"/>
      <c r="CQU23" s="190"/>
      <c r="CQV23" s="189"/>
      <c r="CQW23" s="131"/>
      <c r="CQX23" s="105"/>
      <c r="CQY23" s="105"/>
      <c r="CQZ23" s="106"/>
      <c r="CRA23" s="107"/>
      <c r="CRB23" s="132"/>
      <c r="CRC23" s="132"/>
      <c r="CRD23" s="132"/>
      <c r="CRE23" s="190"/>
      <c r="CRF23" s="189"/>
      <c r="CRG23" s="131"/>
      <c r="CRH23" s="105"/>
      <c r="CRI23" s="105"/>
      <c r="CRJ23" s="106"/>
      <c r="CRK23" s="107"/>
      <c r="CRL23" s="132"/>
      <c r="CRM23" s="132"/>
      <c r="CRN23" s="132"/>
      <c r="CRO23" s="190"/>
      <c r="CRP23" s="189"/>
      <c r="CRQ23" s="131"/>
      <c r="CRR23" s="105"/>
      <c r="CRS23" s="105"/>
      <c r="CRT23" s="106"/>
      <c r="CRU23" s="107"/>
      <c r="CRV23" s="132"/>
      <c r="CRW23" s="132"/>
      <c r="CRX23" s="132"/>
      <c r="CRY23" s="190"/>
      <c r="CRZ23" s="189"/>
      <c r="CSA23" s="131"/>
      <c r="CSB23" s="105"/>
      <c r="CSC23" s="105"/>
      <c r="CSD23" s="106"/>
      <c r="CSE23" s="107"/>
      <c r="CSF23" s="132"/>
      <c r="CSG23" s="132"/>
      <c r="CSH23" s="132"/>
      <c r="CSI23" s="190"/>
      <c r="CSJ23" s="189"/>
      <c r="CSK23" s="131"/>
      <c r="CSL23" s="105"/>
      <c r="CSM23" s="105"/>
      <c r="CSN23" s="106"/>
      <c r="CSO23" s="107"/>
      <c r="CSP23" s="132"/>
      <c r="CSQ23" s="132"/>
      <c r="CSR23" s="132"/>
      <c r="CSS23" s="190"/>
      <c r="CST23" s="189"/>
      <c r="CSU23" s="131"/>
      <c r="CSV23" s="105"/>
      <c r="CSW23" s="105"/>
      <c r="CSX23" s="106"/>
      <c r="CSY23" s="107"/>
      <c r="CSZ23" s="132"/>
      <c r="CTA23" s="132"/>
      <c r="CTB23" s="132"/>
      <c r="CTC23" s="190"/>
      <c r="CTD23" s="189"/>
      <c r="CTE23" s="131"/>
      <c r="CTF23" s="105"/>
      <c r="CTG23" s="105"/>
      <c r="CTH23" s="106"/>
      <c r="CTI23" s="107"/>
      <c r="CTJ23" s="132"/>
      <c r="CTK23" s="132"/>
      <c r="CTL23" s="132"/>
      <c r="CTM23" s="190"/>
      <c r="CTN23" s="189"/>
      <c r="CTO23" s="131"/>
      <c r="CTP23" s="105"/>
      <c r="CTQ23" s="105"/>
      <c r="CTR23" s="106"/>
      <c r="CTS23" s="107"/>
      <c r="CTT23" s="132"/>
      <c r="CTU23" s="132"/>
      <c r="CTV23" s="132"/>
      <c r="CTW23" s="190"/>
      <c r="CTX23" s="189"/>
      <c r="CTY23" s="131"/>
      <c r="CTZ23" s="105"/>
      <c r="CUA23" s="105"/>
      <c r="CUB23" s="106"/>
      <c r="CUC23" s="107"/>
      <c r="CUD23" s="132"/>
      <c r="CUE23" s="132"/>
      <c r="CUF23" s="132"/>
      <c r="CUG23" s="190"/>
      <c r="CUH23" s="189"/>
      <c r="CUI23" s="131"/>
      <c r="CUJ23" s="105"/>
      <c r="CUK23" s="105"/>
      <c r="CUL23" s="106"/>
      <c r="CUM23" s="107"/>
      <c r="CUN23" s="132"/>
      <c r="CUO23" s="132"/>
      <c r="CUP23" s="132"/>
      <c r="CUQ23" s="190"/>
      <c r="CUR23" s="189"/>
      <c r="CUS23" s="131"/>
      <c r="CUT23" s="105"/>
      <c r="CUU23" s="105"/>
      <c r="CUV23" s="106"/>
      <c r="CUW23" s="107"/>
      <c r="CUX23" s="132"/>
      <c r="CUY23" s="132"/>
      <c r="CUZ23" s="132"/>
      <c r="CVA23" s="190"/>
      <c r="CVB23" s="189"/>
      <c r="CVC23" s="131"/>
      <c r="CVD23" s="105"/>
      <c r="CVE23" s="105"/>
      <c r="CVF23" s="106"/>
      <c r="CVG23" s="107"/>
      <c r="CVH23" s="132"/>
      <c r="CVI23" s="132"/>
      <c r="CVJ23" s="132"/>
      <c r="CVK23" s="190"/>
      <c r="CVL23" s="189"/>
      <c r="CVM23" s="131"/>
      <c r="CVN23" s="105"/>
      <c r="CVO23" s="105"/>
      <c r="CVP23" s="106"/>
      <c r="CVQ23" s="107"/>
      <c r="CVR23" s="132"/>
      <c r="CVS23" s="132"/>
      <c r="CVT23" s="132"/>
      <c r="CVU23" s="190"/>
      <c r="CVV23" s="189"/>
      <c r="CVW23" s="131"/>
      <c r="CVX23" s="105"/>
      <c r="CVY23" s="105"/>
      <c r="CVZ23" s="106"/>
      <c r="CWA23" s="107"/>
      <c r="CWB23" s="132"/>
      <c r="CWC23" s="132"/>
      <c r="CWD23" s="132"/>
      <c r="CWE23" s="190"/>
      <c r="CWF23" s="189"/>
      <c r="CWG23" s="131"/>
      <c r="CWH23" s="105"/>
      <c r="CWI23" s="105"/>
      <c r="CWJ23" s="106"/>
      <c r="CWK23" s="107"/>
      <c r="CWL23" s="132"/>
      <c r="CWM23" s="132"/>
      <c r="CWN23" s="132"/>
      <c r="CWO23" s="190"/>
      <c r="CWP23" s="189"/>
      <c r="CWQ23" s="131"/>
      <c r="CWR23" s="105"/>
      <c r="CWS23" s="105"/>
      <c r="CWT23" s="106"/>
      <c r="CWU23" s="107"/>
      <c r="CWV23" s="132"/>
      <c r="CWW23" s="132"/>
      <c r="CWX23" s="132"/>
      <c r="CWY23" s="190"/>
      <c r="CWZ23" s="189"/>
      <c r="CXA23" s="131"/>
      <c r="CXB23" s="105"/>
      <c r="CXC23" s="105"/>
      <c r="CXD23" s="106"/>
      <c r="CXE23" s="107"/>
      <c r="CXF23" s="132"/>
      <c r="CXG23" s="132"/>
      <c r="CXH23" s="132"/>
      <c r="CXI23" s="190"/>
      <c r="CXJ23" s="189"/>
      <c r="CXK23" s="131"/>
      <c r="CXL23" s="105"/>
      <c r="CXM23" s="105"/>
      <c r="CXN23" s="106"/>
      <c r="CXO23" s="107"/>
      <c r="CXP23" s="132"/>
      <c r="CXQ23" s="132"/>
      <c r="CXR23" s="132"/>
      <c r="CXS23" s="190"/>
      <c r="CXT23" s="189"/>
      <c r="CXU23" s="131"/>
      <c r="CXV23" s="105"/>
      <c r="CXW23" s="105"/>
      <c r="CXX23" s="106"/>
      <c r="CXY23" s="107"/>
      <c r="CXZ23" s="132"/>
      <c r="CYA23" s="132"/>
      <c r="CYB23" s="132"/>
      <c r="CYC23" s="190"/>
      <c r="CYD23" s="189"/>
      <c r="CYE23" s="131"/>
      <c r="CYF23" s="105"/>
      <c r="CYG23" s="105"/>
      <c r="CYH23" s="106"/>
      <c r="CYI23" s="107"/>
      <c r="CYJ23" s="132"/>
      <c r="CYK23" s="132"/>
      <c r="CYL23" s="132"/>
      <c r="CYM23" s="190"/>
      <c r="CYN23" s="189"/>
      <c r="CYO23" s="131"/>
      <c r="CYP23" s="105"/>
      <c r="CYQ23" s="105"/>
      <c r="CYR23" s="106"/>
      <c r="CYS23" s="107"/>
      <c r="CYT23" s="132"/>
      <c r="CYU23" s="132"/>
      <c r="CYV23" s="132"/>
      <c r="CYW23" s="190"/>
      <c r="CYX23" s="189"/>
      <c r="CYY23" s="131"/>
      <c r="CYZ23" s="105"/>
      <c r="CZA23" s="105"/>
      <c r="CZB23" s="106"/>
      <c r="CZC23" s="107"/>
      <c r="CZD23" s="132"/>
      <c r="CZE23" s="132"/>
      <c r="CZF23" s="132"/>
      <c r="CZG23" s="190"/>
      <c r="CZH23" s="189"/>
      <c r="CZI23" s="131"/>
      <c r="CZJ23" s="105"/>
      <c r="CZK23" s="105"/>
      <c r="CZL23" s="106"/>
      <c r="CZM23" s="107"/>
      <c r="CZN23" s="132"/>
      <c r="CZO23" s="132"/>
      <c r="CZP23" s="132"/>
      <c r="CZQ23" s="190"/>
      <c r="CZR23" s="189"/>
      <c r="CZS23" s="131"/>
      <c r="CZT23" s="105"/>
      <c r="CZU23" s="105"/>
      <c r="CZV23" s="106"/>
      <c r="CZW23" s="107"/>
      <c r="CZX23" s="132"/>
      <c r="CZY23" s="132"/>
      <c r="CZZ23" s="132"/>
      <c r="DAA23" s="190"/>
      <c r="DAB23" s="189"/>
      <c r="DAC23" s="131"/>
      <c r="DAD23" s="105"/>
      <c r="DAE23" s="105"/>
      <c r="DAF23" s="106"/>
      <c r="DAG23" s="107"/>
      <c r="DAH23" s="132"/>
      <c r="DAI23" s="132"/>
      <c r="DAJ23" s="132"/>
      <c r="DAK23" s="190"/>
      <c r="DAL23" s="189"/>
      <c r="DAM23" s="131"/>
      <c r="DAN23" s="105"/>
      <c r="DAO23" s="105"/>
      <c r="DAP23" s="106"/>
      <c r="DAQ23" s="107"/>
      <c r="DAR23" s="132"/>
      <c r="DAS23" s="132"/>
      <c r="DAT23" s="132"/>
      <c r="DAU23" s="190"/>
      <c r="DAV23" s="189"/>
      <c r="DAW23" s="131"/>
      <c r="DAX23" s="105"/>
      <c r="DAY23" s="105"/>
      <c r="DAZ23" s="106"/>
      <c r="DBA23" s="107"/>
      <c r="DBB23" s="132"/>
      <c r="DBC23" s="132"/>
      <c r="DBD23" s="132"/>
      <c r="DBE23" s="190"/>
      <c r="DBF23" s="189"/>
      <c r="DBG23" s="131"/>
      <c r="DBH23" s="105"/>
      <c r="DBI23" s="105"/>
      <c r="DBJ23" s="106"/>
      <c r="DBK23" s="107"/>
      <c r="DBL23" s="132"/>
      <c r="DBM23" s="132"/>
      <c r="DBN23" s="132"/>
      <c r="DBO23" s="190"/>
      <c r="DBP23" s="189"/>
      <c r="DBQ23" s="131"/>
      <c r="DBR23" s="105"/>
      <c r="DBS23" s="105"/>
      <c r="DBT23" s="106"/>
      <c r="DBU23" s="107"/>
      <c r="DBV23" s="132"/>
      <c r="DBW23" s="132"/>
      <c r="DBX23" s="132"/>
      <c r="DBY23" s="190"/>
      <c r="DBZ23" s="189"/>
      <c r="DCA23" s="131"/>
      <c r="DCB23" s="105"/>
      <c r="DCC23" s="105"/>
      <c r="DCD23" s="106"/>
      <c r="DCE23" s="107"/>
      <c r="DCF23" s="132"/>
      <c r="DCG23" s="132"/>
      <c r="DCH23" s="132"/>
      <c r="DCI23" s="190"/>
      <c r="DCJ23" s="189"/>
      <c r="DCK23" s="131"/>
      <c r="DCL23" s="105"/>
      <c r="DCM23" s="105"/>
      <c r="DCN23" s="106"/>
      <c r="DCO23" s="107"/>
      <c r="DCP23" s="132"/>
      <c r="DCQ23" s="132"/>
      <c r="DCR23" s="132"/>
      <c r="DCS23" s="190"/>
      <c r="DCT23" s="189"/>
      <c r="DCU23" s="131"/>
      <c r="DCV23" s="105"/>
      <c r="DCW23" s="105"/>
      <c r="DCX23" s="106"/>
      <c r="DCY23" s="107"/>
      <c r="DCZ23" s="132"/>
      <c r="DDA23" s="132"/>
      <c r="DDB23" s="132"/>
      <c r="DDC23" s="190"/>
      <c r="DDD23" s="189"/>
      <c r="DDE23" s="131"/>
      <c r="DDF23" s="105"/>
      <c r="DDG23" s="105"/>
      <c r="DDH23" s="106"/>
      <c r="DDI23" s="107"/>
      <c r="DDJ23" s="132"/>
      <c r="DDK23" s="132"/>
      <c r="DDL23" s="132"/>
      <c r="DDM23" s="190"/>
      <c r="DDN23" s="189"/>
      <c r="DDO23" s="131"/>
      <c r="DDP23" s="105"/>
      <c r="DDQ23" s="105"/>
      <c r="DDR23" s="106"/>
      <c r="DDS23" s="107"/>
      <c r="DDT23" s="132"/>
      <c r="DDU23" s="132"/>
      <c r="DDV23" s="132"/>
      <c r="DDW23" s="190"/>
      <c r="DDX23" s="189"/>
      <c r="DDY23" s="131"/>
      <c r="DDZ23" s="105"/>
      <c r="DEA23" s="105"/>
      <c r="DEB23" s="106"/>
      <c r="DEC23" s="107"/>
      <c r="DED23" s="132"/>
      <c r="DEE23" s="132"/>
      <c r="DEF23" s="132"/>
      <c r="DEG23" s="190"/>
      <c r="DEH23" s="189"/>
      <c r="DEI23" s="131"/>
      <c r="DEJ23" s="105"/>
      <c r="DEK23" s="105"/>
      <c r="DEL23" s="106"/>
      <c r="DEM23" s="107"/>
      <c r="DEN23" s="132"/>
      <c r="DEO23" s="132"/>
      <c r="DEP23" s="132"/>
      <c r="DEQ23" s="190"/>
      <c r="DER23" s="189"/>
      <c r="DES23" s="131"/>
      <c r="DET23" s="105"/>
      <c r="DEU23" s="105"/>
      <c r="DEV23" s="106"/>
      <c r="DEW23" s="107"/>
      <c r="DEX23" s="132"/>
      <c r="DEY23" s="132"/>
      <c r="DEZ23" s="132"/>
      <c r="DFA23" s="190"/>
      <c r="DFB23" s="189"/>
      <c r="DFC23" s="131"/>
      <c r="DFD23" s="105"/>
      <c r="DFE23" s="105"/>
      <c r="DFF23" s="106"/>
      <c r="DFG23" s="107"/>
      <c r="DFH23" s="132"/>
      <c r="DFI23" s="132"/>
      <c r="DFJ23" s="132"/>
      <c r="DFK23" s="190"/>
      <c r="DFL23" s="189"/>
      <c r="DFM23" s="131"/>
      <c r="DFN23" s="105"/>
      <c r="DFO23" s="105"/>
      <c r="DFP23" s="106"/>
      <c r="DFQ23" s="107"/>
      <c r="DFR23" s="132"/>
      <c r="DFS23" s="132"/>
      <c r="DFT23" s="132"/>
      <c r="DFU23" s="190"/>
      <c r="DFV23" s="189"/>
      <c r="DFW23" s="131"/>
      <c r="DFX23" s="105"/>
      <c r="DFY23" s="105"/>
      <c r="DFZ23" s="106"/>
      <c r="DGA23" s="107"/>
      <c r="DGB23" s="132"/>
      <c r="DGC23" s="132"/>
      <c r="DGD23" s="132"/>
      <c r="DGE23" s="190"/>
      <c r="DGF23" s="189"/>
      <c r="DGG23" s="131"/>
      <c r="DGH23" s="105"/>
      <c r="DGI23" s="105"/>
      <c r="DGJ23" s="106"/>
      <c r="DGK23" s="107"/>
      <c r="DGL23" s="132"/>
      <c r="DGM23" s="132"/>
      <c r="DGN23" s="132"/>
      <c r="DGO23" s="190"/>
      <c r="DGP23" s="189"/>
      <c r="DGQ23" s="131"/>
      <c r="DGR23" s="105"/>
      <c r="DGS23" s="105"/>
      <c r="DGT23" s="106"/>
      <c r="DGU23" s="107"/>
      <c r="DGV23" s="132"/>
      <c r="DGW23" s="132"/>
      <c r="DGX23" s="132"/>
      <c r="DGY23" s="190"/>
      <c r="DGZ23" s="189"/>
      <c r="DHA23" s="131"/>
      <c r="DHB23" s="105"/>
      <c r="DHC23" s="105"/>
      <c r="DHD23" s="106"/>
      <c r="DHE23" s="107"/>
      <c r="DHF23" s="132"/>
      <c r="DHG23" s="132"/>
      <c r="DHH23" s="132"/>
      <c r="DHI23" s="190"/>
      <c r="DHJ23" s="189"/>
      <c r="DHK23" s="131"/>
      <c r="DHL23" s="105"/>
      <c r="DHM23" s="105"/>
      <c r="DHN23" s="106"/>
      <c r="DHO23" s="107"/>
      <c r="DHP23" s="132"/>
      <c r="DHQ23" s="132"/>
      <c r="DHR23" s="132"/>
      <c r="DHS23" s="190"/>
      <c r="DHT23" s="189"/>
      <c r="DHU23" s="131"/>
      <c r="DHV23" s="105"/>
      <c r="DHW23" s="105"/>
      <c r="DHX23" s="106"/>
      <c r="DHY23" s="107"/>
      <c r="DHZ23" s="132"/>
      <c r="DIA23" s="132"/>
      <c r="DIB23" s="132"/>
      <c r="DIC23" s="190"/>
      <c r="DID23" s="189"/>
      <c r="DIE23" s="131"/>
      <c r="DIF23" s="105"/>
      <c r="DIG23" s="105"/>
      <c r="DIH23" s="106"/>
      <c r="DII23" s="107"/>
      <c r="DIJ23" s="132"/>
      <c r="DIK23" s="132"/>
      <c r="DIL23" s="132"/>
      <c r="DIM23" s="190"/>
      <c r="DIN23" s="189"/>
      <c r="DIO23" s="131"/>
      <c r="DIP23" s="105"/>
      <c r="DIQ23" s="105"/>
      <c r="DIR23" s="106"/>
      <c r="DIS23" s="107"/>
      <c r="DIT23" s="132"/>
      <c r="DIU23" s="132"/>
      <c r="DIV23" s="132"/>
      <c r="DIW23" s="190"/>
      <c r="DIX23" s="189"/>
      <c r="DIY23" s="131"/>
      <c r="DIZ23" s="105"/>
      <c r="DJA23" s="105"/>
      <c r="DJB23" s="106"/>
      <c r="DJC23" s="107"/>
      <c r="DJD23" s="132"/>
      <c r="DJE23" s="132"/>
      <c r="DJF23" s="132"/>
      <c r="DJG23" s="190"/>
      <c r="DJH23" s="189"/>
      <c r="DJI23" s="131"/>
      <c r="DJJ23" s="105"/>
      <c r="DJK23" s="105"/>
      <c r="DJL23" s="106"/>
      <c r="DJM23" s="107"/>
      <c r="DJN23" s="132"/>
      <c r="DJO23" s="132"/>
      <c r="DJP23" s="132"/>
      <c r="DJQ23" s="190"/>
      <c r="DJR23" s="189"/>
      <c r="DJS23" s="131"/>
      <c r="DJT23" s="105"/>
      <c r="DJU23" s="105"/>
      <c r="DJV23" s="106"/>
      <c r="DJW23" s="107"/>
      <c r="DJX23" s="132"/>
      <c r="DJY23" s="132"/>
      <c r="DJZ23" s="132"/>
      <c r="DKA23" s="190"/>
      <c r="DKB23" s="189"/>
      <c r="DKC23" s="131"/>
      <c r="DKD23" s="105"/>
      <c r="DKE23" s="105"/>
      <c r="DKF23" s="106"/>
      <c r="DKG23" s="107"/>
      <c r="DKH23" s="132"/>
      <c r="DKI23" s="132"/>
      <c r="DKJ23" s="132"/>
      <c r="DKK23" s="190"/>
      <c r="DKL23" s="189"/>
      <c r="DKM23" s="131"/>
      <c r="DKN23" s="105"/>
      <c r="DKO23" s="105"/>
      <c r="DKP23" s="106"/>
      <c r="DKQ23" s="107"/>
      <c r="DKR23" s="132"/>
      <c r="DKS23" s="132"/>
      <c r="DKT23" s="132"/>
      <c r="DKU23" s="190"/>
      <c r="DKV23" s="189"/>
      <c r="DKW23" s="131"/>
      <c r="DKX23" s="105"/>
      <c r="DKY23" s="105"/>
      <c r="DKZ23" s="106"/>
      <c r="DLA23" s="107"/>
      <c r="DLB23" s="132"/>
      <c r="DLC23" s="132"/>
      <c r="DLD23" s="132"/>
      <c r="DLE23" s="190"/>
      <c r="DLF23" s="189"/>
      <c r="DLG23" s="131"/>
      <c r="DLH23" s="105"/>
      <c r="DLI23" s="105"/>
      <c r="DLJ23" s="106"/>
      <c r="DLK23" s="107"/>
      <c r="DLL23" s="132"/>
      <c r="DLM23" s="132"/>
      <c r="DLN23" s="132"/>
      <c r="DLO23" s="190"/>
      <c r="DLP23" s="189"/>
      <c r="DLQ23" s="131"/>
      <c r="DLR23" s="105"/>
      <c r="DLS23" s="105"/>
      <c r="DLT23" s="106"/>
      <c r="DLU23" s="107"/>
      <c r="DLV23" s="132"/>
      <c r="DLW23" s="132"/>
      <c r="DLX23" s="132"/>
      <c r="DLY23" s="190"/>
      <c r="DLZ23" s="189"/>
      <c r="DMA23" s="131"/>
      <c r="DMB23" s="105"/>
      <c r="DMC23" s="105"/>
      <c r="DMD23" s="106"/>
      <c r="DME23" s="107"/>
      <c r="DMF23" s="132"/>
      <c r="DMG23" s="132"/>
      <c r="DMH23" s="132"/>
      <c r="DMI23" s="190"/>
      <c r="DMJ23" s="189"/>
      <c r="DMK23" s="131"/>
      <c r="DML23" s="105"/>
      <c r="DMM23" s="105"/>
      <c r="DMN23" s="106"/>
      <c r="DMO23" s="107"/>
      <c r="DMP23" s="132"/>
      <c r="DMQ23" s="132"/>
      <c r="DMR23" s="132"/>
      <c r="DMS23" s="190"/>
      <c r="DMT23" s="189"/>
      <c r="DMU23" s="131"/>
      <c r="DMV23" s="105"/>
      <c r="DMW23" s="105"/>
      <c r="DMX23" s="106"/>
      <c r="DMY23" s="107"/>
      <c r="DMZ23" s="132"/>
      <c r="DNA23" s="132"/>
      <c r="DNB23" s="132"/>
      <c r="DNC23" s="190"/>
      <c r="DND23" s="189"/>
      <c r="DNE23" s="131"/>
      <c r="DNF23" s="105"/>
      <c r="DNG23" s="105"/>
      <c r="DNH23" s="106"/>
      <c r="DNI23" s="107"/>
      <c r="DNJ23" s="132"/>
      <c r="DNK23" s="132"/>
      <c r="DNL23" s="132"/>
      <c r="DNM23" s="190"/>
      <c r="DNN23" s="189"/>
      <c r="DNO23" s="131"/>
      <c r="DNP23" s="105"/>
      <c r="DNQ23" s="105"/>
      <c r="DNR23" s="106"/>
      <c r="DNS23" s="107"/>
      <c r="DNT23" s="132"/>
      <c r="DNU23" s="132"/>
      <c r="DNV23" s="132"/>
      <c r="DNW23" s="190"/>
      <c r="DNX23" s="189"/>
      <c r="DNY23" s="131"/>
      <c r="DNZ23" s="105"/>
      <c r="DOA23" s="105"/>
      <c r="DOB23" s="106"/>
      <c r="DOC23" s="107"/>
      <c r="DOD23" s="132"/>
      <c r="DOE23" s="132"/>
      <c r="DOF23" s="132"/>
      <c r="DOG23" s="190"/>
      <c r="DOH23" s="189"/>
      <c r="DOI23" s="131"/>
      <c r="DOJ23" s="105"/>
      <c r="DOK23" s="105"/>
      <c r="DOL23" s="106"/>
      <c r="DOM23" s="107"/>
      <c r="DON23" s="132"/>
      <c r="DOO23" s="132"/>
      <c r="DOP23" s="132"/>
      <c r="DOQ23" s="190"/>
      <c r="DOR23" s="189"/>
      <c r="DOS23" s="131"/>
      <c r="DOT23" s="105"/>
      <c r="DOU23" s="105"/>
      <c r="DOV23" s="106"/>
      <c r="DOW23" s="107"/>
      <c r="DOX23" s="132"/>
      <c r="DOY23" s="132"/>
      <c r="DOZ23" s="132"/>
      <c r="DPA23" s="190"/>
      <c r="DPB23" s="189"/>
      <c r="DPC23" s="131"/>
      <c r="DPD23" s="105"/>
      <c r="DPE23" s="105"/>
      <c r="DPF23" s="106"/>
      <c r="DPG23" s="107"/>
      <c r="DPH23" s="132"/>
      <c r="DPI23" s="132"/>
      <c r="DPJ23" s="132"/>
      <c r="DPK23" s="190"/>
      <c r="DPL23" s="189"/>
      <c r="DPM23" s="131"/>
      <c r="DPN23" s="105"/>
      <c r="DPO23" s="105"/>
      <c r="DPP23" s="106"/>
      <c r="DPQ23" s="107"/>
      <c r="DPR23" s="132"/>
      <c r="DPS23" s="132"/>
      <c r="DPT23" s="132"/>
      <c r="DPU23" s="190"/>
      <c r="DPV23" s="189"/>
      <c r="DPW23" s="131"/>
      <c r="DPX23" s="105"/>
      <c r="DPY23" s="105"/>
      <c r="DPZ23" s="106"/>
      <c r="DQA23" s="107"/>
      <c r="DQB23" s="132"/>
      <c r="DQC23" s="132"/>
      <c r="DQD23" s="132"/>
      <c r="DQE23" s="190"/>
      <c r="DQF23" s="189"/>
      <c r="DQG23" s="131"/>
      <c r="DQH23" s="105"/>
      <c r="DQI23" s="105"/>
      <c r="DQJ23" s="106"/>
      <c r="DQK23" s="107"/>
      <c r="DQL23" s="132"/>
      <c r="DQM23" s="132"/>
      <c r="DQN23" s="132"/>
      <c r="DQO23" s="190"/>
      <c r="DQP23" s="189"/>
      <c r="DQQ23" s="131"/>
      <c r="DQR23" s="105"/>
      <c r="DQS23" s="105"/>
      <c r="DQT23" s="106"/>
      <c r="DQU23" s="107"/>
      <c r="DQV23" s="132"/>
      <c r="DQW23" s="132"/>
      <c r="DQX23" s="132"/>
      <c r="DQY23" s="190"/>
      <c r="DQZ23" s="189"/>
      <c r="DRA23" s="131"/>
      <c r="DRB23" s="105"/>
      <c r="DRC23" s="105"/>
      <c r="DRD23" s="106"/>
      <c r="DRE23" s="107"/>
      <c r="DRF23" s="132"/>
      <c r="DRG23" s="132"/>
      <c r="DRH23" s="132"/>
      <c r="DRI23" s="190"/>
      <c r="DRJ23" s="189"/>
      <c r="DRK23" s="131"/>
      <c r="DRL23" s="105"/>
      <c r="DRM23" s="105"/>
      <c r="DRN23" s="106"/>
      <c r="DRO23" s="107"/>
      <c r="DRP23" s="132"/>
      <c r="DRQ23" s="132"/>
      <c r="DRR23" s="132"/>
      <c r="DRS23" s="190"/>
      <c r="DRT23" s="189"/>
      <c r="DRU23" s="131"/>
      <c r="DRV23" s="105"/>
      <c r="DRW23" s="105"/>
      <c r="DRX23" s="106"/>
      <c r="DRY23" s="107"/>
      <c r="DRZ23" s="132"/>
      <c r="DSA23" s="132"/>
      <c r="DSB23" s="132"/>
      <c r="DSC23" s="190"/>
      <c r="DSD23" s="189"/>
      <c r="DSE23" s="131"/>
      <c r="DSF23" s="105"/>
      <c r="DSG23" s="105"/>
      <c r="DSH23" s="106"/>
      <c r="DSI23" s="107"/>
      <c r="DSJ23" s="132"/>
      <c r="DSK23" s="132"/>
      <c r="DSL23" s="132"/>
      <c r="DSM23" s="190"/>
      <c r="DSN23" s="189"/>
      <c r="DSO23" s="131"/>
      <c r="DSP23" s="105"/>
      <c r="DSQ23" s="105"/>
      <c r="DSR23" s="106"/>
      <c r="DSS23" s="107"/>
      <c r="DST23" s="132"/>
      <c r="DSU23" s="132"/>
      <c r="DSV23" s="132"/>
      <c r="DSW23" s="190"/>
      <c r="DSX23" s="189"/>
      <c r="DSY23" s="131"/>
      <c r="DSZ23" s="105"/>
      <c r="DTA23" s="105"/>
      <c r="DTB23" s="106"/>
      <c r="DTC23" s="107"/>
      <c r="DTD23" s="132"/>
      <c r="DTE23" s="132"/>
      <c r="DTF23" s="132"/>
      <c r="DTG23" s="190"/>
      <c r="DTH23" s="189"/>
      <c r="DTI23" s="131"/>
      <c r="DTJ23" s="105"/>
      <c r="DTK23" s="105"/>
      <c r="DTL23" s="106"/>
      <c r="DTM23" s="107"/>
      <c r="DTN23" s="132"/>
      <c r="DTO23" s="132"/>
      <c r="DTP23" s="132"/>
      <c r="DTQ23" s="190"/>
      <c r="DTR23" s="189"/>
      <c r="DTS23" s="131"/>
      <c r="DTT23" s="105"/>
      <c r="DTU23" s="105"/>
      <c r="DTV23" s="106"/>
      <c r="DTW23" s="107"/>
      <c r="DTX23" s="132"/>
      <c r="DTY23" s="132"/>
      <c r="DTZ23" s="132"/>
      <c r="DUA23" s="190"/>
      <c r="DUB23" s="189"/>
      <c r="DUC23" s="131"/>
      <c r="DUD23" s="105"/>
      <c r="DUE23" s="105"/>
      <c r="DUF23" s="106"/>
      <c r="DUG23" s="107"/>
      <c r="DUH23" s="132"/>
      <c r="DUI23" s="132"/>
      <c r="DUJ23" s="132"/>
      <c r="DUK23" s="190"/>
      <c r="DUL23" s="189"/>
      <c r="DUM23" s="131"/>
      <c r="DUN23" s="105"/>
      <c r="DUO23" s="105"/>
      <c r="DUP23" s="106"/>
      <c r="DUQ23" s="107"/>
      <c r="DUR23" s="132"/>
      <c r="DUS23" s="132"/>
      <c r="DUT23" s="132"/>
      <c r="DUU23" s="190"/>
      <c r="DUV23" s="189"/>
      <c r="DUW23" s="131"/>
      <c r="DUX23" s="105"/>
      <c r="DUY23" s="105"/>
      <c r="DUZ23" s="106"/>
      <c r="DVA23" s="107"/>
      <c r="DVB23" s="132"/>
      <c r="DVC23" s="132"/>
      <c r="DVD23" s="132"/>
      <c r="DVE23" s="190"/>
      <c r="DVF23" s="189"/>
      <c r="DVG23" s="131"/>
      <c r="DVH23" s="105"/>
      <c r="DVI23" s="105"/>
      <c r="DVJ23" s="106"/>
      <c r="DVK23" s="107"/>
      <c r="DVL23" s="132"/>
      <c r="DVM23" s="132"/>
      <c r="DVN23" s="132"/>
      <c r="DVO23" s="190"/>
      <c r="DVP23" s="189"/>
      <c r="DVQ23" s="131"/>
      <c r="DVR23" s="105"/>
      <c r="DVS23" s="105"/>
      <c r="DVT23" s="106"/>
      <c r="DVU23" s="107"/>
      <c r="DVV23" s="132"/>
      <c r="DVW23" s="132"/>
      <c r="DVX23" s="132"/>
      <c r="DVY23" s="190"/>
      <c r="DVZ23" s="189"/>
      <c r="DWA23" s="131"/>
      <c r="DWB23" s="105"/>
      <c r="DWC23" s="105"/>
      <c r="DWD23" s="106"/>
      <c r="DWE23" s="107"/>
      <c r="DWF23" s="132"/>
      <c r="DWG23" s="132"/>
      <c r="DWH23" s="132"/>
      <c r="DWI23" s="190"/>
      <c r="DWJ23" s="189"/>
      <c r="DWK23" s="131"/>
      <c r="DWL23" s="105"/>
      <c r="DWM23" s="105"/>
      <c r="DWN23" s="106"/>
      <c r="DWO23" s="107"/>
      <c r="DWP23" s="132"/>
      <c r="DWQ23" s="132"/>
      <c r="DWR23" s="132"/>
      <c r="DWS23" s="190"/>
      <c r="DWT23" s="189"/>
      <c r="DWU23" s="131"/>
      <c r="DWV23" s="105"/>
      <c r="DWW23" s="105"/>
      <c r="DWX23" s="106"/>
      <c r="DWY23" s="107"/>
      <c r="DWZ23" s="132"/>
      <c r="DXA23" s="132"/>
      <c r="DXB23" s="132"/>
      <c r="DXC23" s="190"/>
      <c r="DXD23" s="189"/>
      <c r="DXE23" s="131"/>
      <c r="DXF23" s="105"/>
      <c r="DXG23" s="105"/>
      <c r="DXH23" s="106"/>
      <c r="DXI23" s="107"/>
      <c r="DXJ23" s="132"/>
      <c r="DXK23" s="132"/>
      <c r="DXL23" s="132"/>
      <c r="DXM23" s="190"/>
      <c r="DXN23" s="189"/>
      <c r="DXO23" s="131"/>
      <c r="DXP23" s="105"/>
      <c r="DXQ23" s="105"/>
      <c r="DXR23" s="106"/>
      <c r="DXS23" s="107"/>
      <c r="DXT23" s="132"/>
      <c r="DXU23" s="132"/>
      <c r="DXV23" s="132"/>
      <c r="DXW23" s="190"/>
      <c r="DXX23" s="189"/>
      <c r="DXY23" s="131"/>
      <c r="DXZ23" s="105"/>
      <c r="DYA23" s="105"/>
      <c r="DYB23" s="106"/>
      <c r="DYC23" s="107"/>
      <c r="DYD23" s="132"/>
      <c r="DYE23" s="132"/>
      <c r="DYF23" s="132"/>
      <c r="DYG23" s="190"/>
      <c r="DYH23" s="189"/>
      <c r="DYI23" s="131"/>
      <c r="DYJ23" s="105"/>
      <c r="DYK23" s="105"/>
      <c r="DYL23" s="106"/>
      <c r="DYM23" s="107"/>
      <c r="DYN23" s="132"/>
      <c r="DYO23" s="132"/>
      <c r="DYP23" s="132"/>
      <c r="DYQ23" s="190"/>
      <c r="DYR23" s="189"/>
      <c r="DYS23" s="131"/>
      <c r="DYT23" s="105"/>
      <c r="DYU23" s="105"/>
      <c r="DYV23" s="106"/>
      <c r="DYW23" s="107"/>
      <c r="DYX23" s="132"/>
      <c r="DYY23" s="132"/>
      <c r="DYZ23" s="132"/>
      <c r="DZA23" s="190"/>
      <c r="DZB23" s="189"/>
      <c r="DZC23" s="131"/>
      <c r="DZD23" s="105"/>
      <c r="DZE23" s="105"/>
      <c r="DZF23" s="106"/>
      <c r="DZG23" s="107"/>
      <c r="DZH23" s="132"/>
      <c r="DZI23" s="132"/>
      <c r="DZJ23" s="132"/>
      <c r="DZK23" s="190"/>
      <c r="DZL23" s="189"/>
      <c r="DZM23" s="131"/>
      <c r="DZN23" s="105"/>
      <c r="DZO23" s="105"/>
      <c r="DZP23" s="106"/>
      <c r="DZQ23" s="107"/>
      <c r="DZR23" s="132"/>
      <c r="DZS23" s="132"/>
      <c r="DZT23" s="132"/>
      <c r="DZU23" s="190"/>
      <c r="DZV23" s="189"/>
      <c r="DZW23" s="131"/>
      <c r="DZX23" s="105"/>
      <c r="DZY23" s="105"/>
      <c r="DZZ23" s="106"/>
      <c r="EAA23" s="107"/>
      <c r="EAB23" s="132"/>
      <c r="EAC23" s="132"/>
      <c r="EAD23" s="132"/>
      <c r="EAE23" s="190"/>
      <c r="EAF23" s="189"/>
      <c r="EAG23" s="131"/>
      <c r="EAH23" s="105"/>
      <c r="EAI23" s="105"/>
      <c r="EAJ23" s="106"/>
      <c r="EAK23" s="107"/>
      <c r="EAL23" s="132"/>
      <c r="EAM23" s="132"/>
      <c r="EAN23" s="132"/>
      <c r="EAO23" s="190"/>
      <c r="EAP23" s="189"/>
      <c r="EAQ23" s="131"/>
      <c r="EAR23" s="105"/>
      <c r="EAS23" s="105"/>
      <c r="EAT23" s="106"/>
      <c r="EAU23" s="107"/>
      <c r="EAV23" s="132"/>
      <c r="EAW23" s="132"/>
      <c r="EAX23" s="132"/>
      <c r="EAY23" s="190"/>
      <c r="EAZ23" s="189"/>
      <c r="EBA23" s="131"/>
      <c r="EBB23" s="105"/>
      <c r="EBC23" s="105"/>
      <c r="EBD23" s="106"/>
      <c r="EBE23" s="107"/>
      <c r="EBF23" s="132"/>
      <c r="EBG23" s="132"/>
      <c r="EBH23" s="132"/>
      <c r="EBI23" s="190"/>
      <c r="EBJ23" s="189"/>
      <c r="EBK23" s="131"/>
      <c r="EBL23" s="105"/>
      <c r="EBM23" s="105"/>
      <c r="EBN23" s="106"/>
      <c r="EBO23" s="107"/>
      <c r="EBP23" s="132"/>
      <c r="EBQ23" s="132"/>
      <c r="EBR23" s="132"/>
      <c r="EBS23" s="190"/>
      <c r="EBT23" s="189"/>
      <c r="EBU23" s="131"/>
      <c r="EBV23" s="105"/>
      <c r="EBW23" s="105"/>
      <c r="EBX23" s="106"/>
      <c r="EBY23" s="107"/>
      <c r="EBZ23" s="132"/>
      <c r="ECA23" s="132"/>
      <c r="ECB23" s="132"/>
      <c r="ECC23" s="190"/>
      <c r="ECD23" s="189"/>
      <c r="ECE23" s="131"/>
      <c r="ECF23" s="105"/>
      <c r="ECG23" s="105"/>
      <c r="ECH23" s="106"/>
      <c r="ECI23" s="107"/>
      <c r="ECJ23" s="132"/>
      <c r="ECK23" s="132"/>
      <c r="ECL23" s="132"/>
      <c r="ECM23" s="190"/>
      <c r="ECN23" s="189"/>
      <c r="ECO23" s="131"/>
      <c r="ECP23" s="105"/>
      <c r="ECQ23" s="105"/>
      <c r="ECR23" s="106"/>
      <c r="ECS23" s="107"/>
      <c r="ECT23" s="132"/>
      <c r="ECU23" s="132"/>
      <c r="ECV23" s="132"/>
      <c r="ECW23" s="190"/>
      <c r="ECX23" s="189"/>
      <c r="ECY23" s="131"/>
      <c r="ECZ23" s="105"/>
      <c r="EDA23" s="105"/>
      <c r="EDB23" s="106"/>
      <c r="EDC23" s="107"/>
      <c r="EDD23" s="132"/>
      <c r="EDE23" s="132"/>
      <c r="EDF23" s="132"/>
      <c r="EDG23" s="190"/>
      <c r="EDH23" s="189"/>
      <c r="EDI23" s="131"/>
      <c r="EDJ23" s="105"/>
      <c r="EDK23" s="105"/>
      <c r="EDL23" s="106"/>
      <c r="EDM23" s="107"/>
      <c r="EDN23" s="132"/>
      <c r="EDO23" s="132"/>
      <c r="EDP23" s="132"/>
      <c r="EDQ23" s="190"/>
      <c r="EDR23" s="189"/>
      <c r="EDS23" s="131"/>
      <c r="EDT23" s="105"/>
      <c r="EDU23" s="105"/>
      <c r="EDV23" s="106"/>
      <c r="EDW23" s="107"/>
      <c r="EDX23" s="132"/>
      <c r="EDY23" s="132"/>
      <c r="EDZ23" s="132"/>
      <c r="EEA23" s="190"/>
      <c r="EEB23" s="189"/>
      <c r="EEC23" s="131"/>
      <c r="EED23" s="105"/>
      <c r="EEE23" s="105"/>
      <c r="EEF23" s="106"/>
      <c r="EEG23" s="107"/>
      <c r="EEH23" s="132"/>
      <c r="EEI23" s="132"/>
      <c r="EEJ23" s="132"/>
      <c r="EEK23" s="190"/>
      <c r="EEL23" s="189"/>
      <c r="EEM23" s="131"/>
      <c r="EEN23" s="105"/>
      <c r="EEO23" s="105"/>
      <c r="EEP23" s="106"/>
      <c r="EEQ23" s="107"/>
      <c r="EER23" s="132"/>
      <c r="EES23" s="132"/>
      <c r="EET23" s="132"/>
      <c r="EEU23" s="190"/>
      <c r="EEV23" s="189"/>
      <c r="EEW23" s="131"/>
      <c r="EEX23" s="105"/>
      <c r="EEY23" s="105"/>
      <c r="EEZ23" s="106"/>
      <c r="EFA23" s="107"/>
      <c r="EFB23" s="132"/>
      <c r="EFC23" s="132"/>
      <c r="EFD23" s="132"/>
      <c r="EFE23" s="190"/>
      <c r="EFF23" s="189"/>
      <c r="EFG23" s="131"/>
      <c r="EFH23" s="105"/>
      <c r="EFI23" s="105"/>
      <c r="EFJ23" s="106"/>
      <c r="EFK23" s="107"/>
      <c r="EFL23" s="132"/>
      <c r="EFM23" s="132"/>
      <c r="EFN23" s="132"/>
      <c r="EFO23" s="190"/>
      <c r="EFP23" s="189"/>
      <c r="EFQ23" s="131"/>
      <c r="EFR23" s="105"/>
      <c r="EFS23" s="105"/>
      <c r="EFT23" s="106"/>
      <c r="EFU23" s="107"/>
      <c r="EFV23" s="132"/>
      <c r="EFW23" s="132"/>
      <c r="EFX23" s="132"/>
      <c r="EFY23" s="190"/>
      <c r="EFZ23" s="189"/>
      <c r="EGA23" s="131"/>
      <c r="EGB23" s="105"/>
      <c r="EGC23" s="105"/>
      <c r="EGD23" s="106"/>
      <c r="EGE23" s="107"/>
      <c r="EGF23" s="132"/>
      <c r="EGG23" s="132"/>
      <c r="EGH23" s="132"/>
      <c r="EGI23" s="190"/>
      <c r="EGJ23" s="189"/>
      <c r="EGK23" s="131"/>
      <c r="EGL23" s="105"/>
      <c r="EGM23" s="105"/>
      <c r="EGN23" s="106"/>
      <c r="EGO23" s="107"/>
      <c r="EGP23" s="132"/>
      <c r="EGQ23" s="132"/>
      <c r="EGR23" s="132"/>
      <c r="EGS23" s="190"/>
      <c r="EGT23" s="189"/>
      <c r="EGU23" s="131"/>
      <c r="EGV23" s="105"/>
      <c r="EGW23" s="105"/>
      <c r="EGX23" s="106"/>
      <c r="EGY23" s="107"/>
      <c r="EGZ23" s="132"/>
      <c r="EHA23" s="132"/>
      <c r="EHB23" s="132"/>
      <c r="EHC23" s="190"/>
      <c r="EHD23" s="189"/>
      <c r="EHE23" s="131"/>
      <c r="EHF23" s="105"/>
      <c r="EHG23" s="105"/>
      <c r="EHH23" s="106"/>
      <c r="EHI23" s="107"/>
      <c r="EHJ23" s="132"/>
      <c r="EHK23" s="132"/>
      <c r="EHL23" s="132"/>
      <c r="EHM23" s="190"/>
      <c r="EHN23" s="189"/>
      <c r="EHO23" s="131"/>
      <c r="EHP23" s="105"/>
      <c r="EHQ23" s="105"/>
      <c r="EHR23" s="106"/>
      <c r="EHS23" s="107"/>
      <c r="EHT23" s="132"/>
      <c r="EHU23" s="132"/>
      <c r="EHV23" s="132"/>
      <c r="EHW23" s="190"/>
      <c r="EHX23" s="189"/>
      <c r="EHY23" s="131"/>
      <c r="EHZ23" s="105"/>
      <c r="EIA23" s="105"/>
      <c r="EIB23" s="106"/>
      <c r="EIC23" s="107"/>
      <c r="EID23" s="132"/>
      <c r="EIE23" s="132"/>
      <c r="EIF23" s="132"/>
      <c r="EIG23" s="190"/>
      <c r="EIH23" s="189"/>
      <c r="EII23" s="131"/>
      <c r="EIJ23" s="105"/>
      <c r="EIK23" s="105"/>
      <c r="EIL23" s="106"/>
      <c r="EIM23" s="107"/>
      <c r="EIN23" s="132"/>
      <c r="EIO23" s="132"/>
      <c r="EIP23" s="132"/>
      <c r="EIQ23" s="190"/>
      <c r="EIR23" s="189"/>
      <c r="EIS23" s="131"/>
      <c r="EIT23" s="105"/>
      <c r="EIU23" s="105"/>
      <c r="EIV23" s="106"/>
      <c r="EIW23" s="107"/>
      <c r="EIX23" s="132"/>
      <c r="EIY23" s="132"/>
      <c r="EIZ23" s="132"/>
      <c r="EJA23" s="190"/>
      <c r="EJB23" s="189"/>
      <c r="EJC23" s="131"/>
      <c r="EJD23" s="105"/>
      <c r="EJE23" s="105"/>
      <c r="EJF23" s="106"/>
      <c r="EJG23" s="107"/>
      <c r="EJH23" s="132"/>
      <c r="EJI23" s="132"/>
      <c r="EJJ23" s="132"/>
      <c r="EJK23" s="190"/>
      <c r="EJL23" s="189"/>
      <c r="EJM23" s="131"/>
      <c r="EJN23" s="105"/>
      <c r="EJO23" s="105"/>
      <c r="EJP23" s="106"/>
      <c r="EJQ23" s="107"/>
      <c r="EJR23" s="132"/>
      <c r="EJS23" s="132"/>
      <c r="EJT23" s="132"/>
      <c r="EJU23" s="190"/>
      <c r="EJV23" s="189"/>
      <c r="EJW23" s="131"/>
      <c r="EJX23" s="105"/>
      <c r="EJY23" s="105"/>
      <c r="EJZ23" s="106"/>
      <c r="EKA23" s="107"/>
      <c r="EKB23" s="132"/>
      <c r="EKC23" s="132"/>
      <c r="EKD23" s="132"/>
      <c r="EKE23" s="190"/>
      <c r="EKF23" s="189"/>
      <c r="EKG23" s="131"/>
      <c r="EKH23" s="105"/>
      <c r="EKI23" s="105"/>
      <c r="EKJ23" s="106"/>
      <c r="EKK23" s="107"/>
      <c r="EKL23" s="132"/>
      <c r="EKM23" s="132"/>
      <c r="EKN23" s="132"/>
      <c r="EKO23" s="190"/>
      <c r="EKP23" s="189"/>
      <c r="EKQ23" s="131"/>
      <c r="EKR23" s="105"/>
      <c r="EKS23" s="105"/>
      <c r="EKT23" s="106"/>
      <c r="EKU23" s="107"/>
      <c r="EKV23" s="132"/>
      <c r="EKW23" s="132"/>
      <c r="EKX23" s="132"/>
      <c r="EKY23" s="190"/>
      <c r="EKZ23" s="189"/>
      <c r="ELA23" s="131"/>
      <c r="ELB23" s="105"/>
      <c r="ELC23" s="105"/>
      <c r="ELD23" s="106"/>
      <c r="ELE23" s="107"/>
      <c r="ELF23" s="132"/>
      <c r="ELG23" s="132"/>
      <c r="ELH23" s="132"/>
      <c r="ELI23" s="190"/>
      <c r="ELJ23" s="189"/>
      <c r="ELK23" s="131"/>
      <c r="ELL23" s="105"/>
      <c r="ELM23" s="105"/>
      <c r="ELN23" s="106"/>
      <c r="ELO23" s="107"/>
      <c r="ELP23" s="132"/>
      <c r="ELQ23" s="132"/>
      <c r="ELR23" s="132"/>
      <c r="ELS23" s="190"/>
      <c r="ELT23" s="189"/>
      <c r="ELU23" s="131"/>
      <c r="ELV23" s="105"/>
      <c r="ELW23" s="105"/>
      <c r="ELX23" s="106"/>
      <c r="ELY23" s="107"/>
      <c r="ELZ23" s="132"/>
      <c r="EMA23" s="132"/>
      <c r="EMB23" s="132"/>
      <c r="EMC23" s="190"/>
      <c r="EMD23" s="189"/>
      <c r="EME23" s="131"/>
      <c r="EMF23" s="105"/>
      <c r="EMG23" s="105"/>
      <c r="EMH23" s="106"/>
      <c r="EMI23" s="107"/>
      <c r="EMJ23" s="132"/>
      <c r="EMK23" s="132"/>
      <c r="EML23" s="132"/>
      <c r="EMM23" s="190"/>
      <c r="EMN23" s="189"/>
      <c r="EMO23" s="131"/>
      <c r="EMP23" s="105"/>
      <c r="EMQ23" s="105"/>
      <c r="EMR23" s="106"/>
      <c r="EMS23" s="107"/>
      <c r="EMT23" s="132"/>
      <c r="EMU23" s="132"/>
      <c r="EMV23" s="132"/>
      <c r="EMW23" s="190"/>
      <c r="EMX23" s="189"/>
      <c r="EMY23" s="131"/>
      <c r="EMZ23" s="105"/>
      <c r="ENA23" s="105"/>
      <c r="ENB23" s="106"/>
      <c r="ENC23" s="107"/>
      <c r="END23" s="132"/>
      <c r="ENE23" s="132"/>
      <c r="ENF23" s="132"/>
      <c r="ENG23" s="190"/>
      <c r="ENH23" s="189"/>
      <c r="ENI23" s="131"/>
      <c r="ENJ23" s="105"/>
      <c r="ENK23" s="105"/>
      <c r="ENL23" s="106"/>
      <c r="ENM23" s="107"/>
      <c r="ENN23" s="132"/>
      <c r="ENO23" s="132"/>
      <c r="ENP23" s="132"/>
      <c r="ENQ23" s="190"/>
      <c r="ENR23" s="189"/>
      <c r="ENS23" s="131"/>
      <c r="ENT23" s="105"/>
      <c r="ENU23" s="105"/>
      <c r="ENV23" s="106"/>
      <c r="ENW23" s="107"/>
      <c r="ENX23" s="132"/>
      <c r="ENY23" s="132"/>
      <c r="ENZ23" s="132"/>
      <c r="EOA23" s="190"/>
      <c r="EOB23" s="189"/>
      <c r="EOC23" s="131"/>
      <c r="EOD23" s="105"/>
      <c r="EOE23" s="105"/>
      <c r="EOF23" s="106"/>
      <c r="EOG23" s="107"/>
      <c r="EOH23" s="132"/>
      <c r="EOI23" s="132"/>
      <c r="EOJ23" s="132"/>
      <c r="EOK23" s="190"/>
      <c r="EOL23" s="189"/>
      <c r="EOM23" s="131"/>
      <c r="EON23" s="105"/>
      <c r="EOO23" s="105"/>
      <c r="EOP23" s="106"/>
      <c r="EOQ23" s="107"/>
      <c r="EOR23" s="132"/>
      <c r="EOS23" s="132"/>
      <c r="EOT23" s="132"/>
      <c r="EOU23" s="190"/>
      <c r="EOV23" s="189"/>
      <c r="EOW23" s="131"/>
      <c r="EOX23" s="105"/>
      <c r="EOY23" s="105"/>
      <c r="EOZ23" s="106"/>
      <c r="EPA23" s="107"/>
      <c r="EPB23" s="132"/>
      <c r="EPC23" s="132"/>
      <c r="EPD23" s="132"/>
      <c r="EPE23" s="190"/>
      <c r="EPF23" s="189"/>
      <c r="EPG23" s="131"/>
      <c r="EPH23" s="105"/>
      <c r="EPI23" s="105"/>
      <c r="EPJ23" s="106"/>
      <c r="EPK23" s="107"/>
      <c r="EPL23" s="132"/>
      <c r="EPM23" s="132"/>
      <c r="EPN23" s="132"/>
      <c r="EPO23" s="190"/>
      <c r="EPP23" s="189"/>
      <c r="EPQ23" s="131"/>
      <c r="EPR23" s="105"/>
      <c r="EPS23" s="105"/>
      <c r="EPT23" s="106"/>
      <c r="EPU23" s="107"/>
      <c r="EPV23" s="132"/>
      <c r="EPW23" s="132"/>
      <c r="EPX23" s="132"/>
      <c r="EPY23" s="190"/>
      <c r="EPZ23" s="189"/>
      <c r="EQA23" s="131"/>
      <c r="EQB23" s="105"/>
      <c r="EQC23" s="105"/>
      <c r="EQD23" s="106"/>
      <c r="EQE23" s="107"/>
      <c r="EQF23" s="132"/>
      <c r="EQG23" s="132"/>
      <c r="EQH23" s="132"/>
      <c r="EQI23" s="190"/>
      <c r="EQJ23" s="189"/>
      <c r="EQK23" s="131"/>
      <c r="EQL23" s="105"/>
      <c r="EQM23" s="105"/>
      <c r="EQN23" s="106"/>
      <c r="EQO23" s="107"/>
      <c r="EQP23" s="132"/>
      <c r="EQQ23" s="132"/>
      <c r="EQR23" s="132"/>
      <c r="EQS23" s="190"/>
      <c r="EQT23" s="189"/>
      <c r="EQU23" s="131"/>
      <c r="EQV23" s="105"/>
      <c r="EQW23" s="105"/>
      <c r="EQX23" s="106"/>
      <c r="EQY23" s="107"/>
      <c r="EQZ23" s="132"/>
      <c r="ERA23" s="132"/>
      <c r="ERB23" s="132"/>
      <c r="ERC23" s="190"/>
      <c r="ERD23" s="189"/>
      <c r="ERE23" s="131"/>
      <c r="ERF23" s="105"/>
      <c r="ERG23" s="105"/>
      <c r="ERH23" s="106"/>
      <c r="ERI23" s="107"/>
      <c r="ERJ23" s="132"/>
      <c r="ERK23" s="132"/>
      <c r="ERL23" s="132"/>
      <c r="ERM23" s="190"/>
      <c r="ERN23" s="189"/>
      <c r="ERO23" s="131"/>
      <c r="ERP23" s="105"/>
      <c r="ERQ23" s="105"/>
      <c r="ERR23" s="106"/>
      <c r="ERS23" s="107"/>
      <c r="ERT23" s="132"/>
      <c r="ERU23" s="132"/>
      <c r="ERV23" s="132"/>
      <c r="ERW23" s="190"/>
      <c r="ERX23" s="189"/>
      <c r="ERY23" s="131"/>
      <c r="ERZ23" s="105"/>
      <c r="ESA23" s="105"/>
      <c r="ESB23" s="106"/>
      <c r="ESC23" s="107"/>
      <c r="ESD23" s="132"/>
      <c r="ESE23" s="132"/>
      <c r="ESF23" s="132"/>
      <c r="ESG23" s="190"/>
      <c r="ESH23" s="189"/>
      <c r="ESI23" s="131"/>
      <c r="ESJ23" s="105"/>
      <c r="ESK23" s="105"/>
      <c r="ESL23" s="106"/>
      <c r="ESM23" s="107"/>
      <c r="ESN23" s="132"/>
      <c r="ESO23" s="132"/>
      <c r="ESP23" s="132"/>
      <c r="ESQ23" s="190"/>
      <c r="ESR23" s="189"/>
      <c r="ESS23" s="131"/>
      <c r="EST23" s="105"/>
      <c r="ESU23" s="105"/>
      <c r="ESV23" s="106"/>
      <c r="ESW23" s="107"/>
      <c r="ESX23" s="132"/>
      <c r="ESY23" s="132"/>
      <c r="ESZ23" s="132"/>
      <c r="ETA23" s="190"/>
      <c r="ETB23" s="189"/>
      <c r="ETC23" s="131"/>
      <c r="ETD23" s="105"/>
      <c r="ETE23" s="105"/>
      <c r="ETF23" s="106"/>
      <c r="ETG23" s="107"/>
      <c r="ETH23" s="132"/>
      <c r="ETI23" s="132"/>
      <c r="ETJ23" s="132"/>
      <c r="ETK23" s="190"/>
      <c r="ETL23" s="189"/>
      <c r="ETM23" s="131"/>
      <c r="ETN23" s="105"/>
      <c r="ETO23" s="105"/>
      <c r="ETP23" s="106"/>
      <c r="ETQ23" s="107"/>
      <c r="ETR23" s="132"/>
      <c r="ETS23" s="132"/>
      <c r="ETT23" s="132"/>
      <c r="ETU23" s="190"/>
      <c r="ETV23" s="189"/>
      <c r="ETW23" s="131"/>
      <c r="ETX23" s="105"/>
      <c r="ETY23" s="105"/>
      <c r="ETZ23" s="106"/>
      <c r="EUA23" s="107"/>
      <c r="EUB23" s="132"/>
      <c r="EUC23" s="132"/>
      <c r="EUD23" s="132"/>
      <c r="EUE23" s="190"/>
      <c r="EUF23" s="189"/>
      <c r="EUG23" s="131"/>
      <c r="EUH23" s="105"/>
      <c r="EUI23" s="105"/>
      <c r="EUJ23" s="106"/>
      <c r="EUK23" s="107"/>
      <c r="EUL23" s="132"/>
      <c r="EUM23" s="132"/>
      <c r="EUN23" s="132"/>
      <c r="EUO23" s="190"/>
      <c r="EUP23" s="189"/>
      <c r="EUQ23" s="131"/>
      <c r="EUR23" s="105"/>
      <c r="EUS23" s="105"/>
      <c r="EUT23" s="106"/>
      <c r="EUU23" s="107"/>
      <c r="EUV23" s="132"/>
      <c r="EUW23" s="132"/>
      <c r="EUX23" s="132"/>
      <c r="EUY23" s="190"/>
      <c r="EUZ23" s="189"/>
      <c r="EVA23" s="131"/>
      <c r="EVB23" s="105"/>
      <c r="EVC23" s="105"/>
      <c r="EVD23" s="106"/>
      <c r="EVE23" s="107"/>
      <c r="EVF23" s="132"/>
      <c r="EVG23" s="132"/>
      <c r="EVH23" s="132"/>
      <c r="EVI23" s="190"/>
      <c r="EVJ23" s="189"/>
      <c r="EVK23" s="131"/>
      <c r="EVL23" s="105"/>
      <c r="EVM23" s="105"/>
      <c r="EVN23" s="106"/>
      <c r="EVO23" s="107"/>
      <c r="EVP23" s="132"/>
      <c r="EVQ23" s="132"/>
      <c r="EVR23" s="132"/>
      <c r="EVS23" s="190"/>
      <c r="EVT23" s="189"/>
      <c r="EVU23" s="131"/>
      <c r="EVV23" s="105"/>
      <c r="EVW23" s="105"/>
      <c r="EVX23" s="106"/>
      <c r="EVY23" s="107"/>
      <c r="EVZ23" s="132"/>
      <c r="EWA23" s="132"/>
      <c r="EWB23" s="132"/>
      <c r="EWC23" s="190"/>
      <c r="EWD23" s="189"/>
      <c r="EWE23" s="131"/>
      <c r="EWF23" s="105"/>
      <c r="EWG23" s="105"/>
      <c r="EWH23" s="106"/>
      <c r="EWI23" s="107"/>
      <c r="EWJ23" s="132"/>
      <c r="EWK23" s="132"/>
      <c r="EWL23" s="132"/>
      <c r="EWM23" s="190"/>
      <c r="EWN23" s="189"/>
      <c r="EWO23" s="131"/>
      <c r="EWP23" s="105"/>
      <c r="EWQ23" s="105"/>
      <c r="EWR23" s="106"/>
      <c r="EWS23" s="107"/>
      <c r="EWT23" s="132"/>
      <c r="EWU23" s="132"/>
      <c r="EWV23" s="132"/>
      <c r="EWW23" s="190"/>
      <c r="EWX23" s="189"/>
      <c r="EWY23" s="131"/>
      <c r="EWZ23" s="105"/>
      <c r="EXA23" s="105"/>
      <c r="EXB23" s="106"/>
      <c r="EXC23" s="107"/>
      <c r="EXD23" s="132"/>
      <c r="EXE23" s="132"/>
      <c r="EXF23" s="132"/>
      <c r="EXG23" s="190"/>
      <c r="EXH23" s="189"/>
      <c r="EXI23" s="131"/>
      <c r="EXJ23" s="105"/>
      <c r="EXK23" s="105"/>
      <c r="EXL23" s="106"/>
      <c r="EXM23" s="107"/>
      <c r="EXN23" s="132"/>
      <c r="EXO23" s="132"/>
      <c r="EXP23" s="132"/>
      <c r="EXQ23" s="190"/>
      <c r="EXR23" s="189"/>
      <c r="EXS23" s="131"/>
      <c r="EXT23" s="105"/>
      <c r="EXU23" s="105"/>
      <c r="EXV23" s="106"/>
      <c r="EXW23" s="107"/>
      <c r="EXX23" s="132"/>
      <c r="EXY23" s="132"/>
      <c r="EXZ23" s="132"/>
      <c r="EYA23" s="190"/>
      <c r="EYB23" s="189"/>
      <c r="EYC23" s="131"/>
      <c r="EYD23" s="105"/>
      <c r="EYE23" s="105"/>
      <c r="EYF23" s="106"/>
      <c r="EYG23" s="107"/>
      <c r="EYH23" s="132"/>
      <c r="EYI23" s="132"/>
      <c r="EYJ23" s="132"/>
      <c r="EYK23" s="190"/>
      <c r="EYL23" s="189"/>
      <c r="EYM23" s="131"/>
      <c r="EYN23" s="105"/>
      <c r="EYO23" s="105"/>
      <c r="EYP23" s="106"/>
      <c r="EYQ23" s="107"/>
      <c r="EYR23" s="132"/>
      <c r="EYS23" s="132"/>
      <c r="EYT23" s="132"/>
      <c r="EYU23" s="190"/>
      <c r="EYV23" s="189"/>
      <c r="EYW23" s="131"/>
      <c r="EYX23" s="105"/>
      <c r="EYY23" s="105"/>
      <c r="EYZ23" s="106"/>
      <c r="EZA23" s="107"/>
      <c r="EZB23" s="132"/>
      <c r="EZC23" s="132"/>
      <c r="EZD23" s="132"/>
      <c r="EZE23" s="190"/>
      <c r="EZF23" s="189"/>
      <c r="EZG23" s="131"/>
      <c r="EZH23" s="105"/>
      <c r="EZI23" s="105"/>
      <c r="EZJ23" s="106"/>
      <c r="EZK23" s="107"/>
      <c r="EZL23" s="132"/>
      <c r="EZM23" s="132"/>
      <c r="EZN23" s="132"/>
      <c r="EZO23" s="190"/>
      <c r="EZP23" s="189"/>
      <c r="EZQ23" s="131"/>
      <c r="EZR23" s="105"/>
      <c r="EZS23" s="105"/>
      <c r="EZT23" s="106"/>
      <c r="EZU23" s="107"/>
      <c r="EZV23" s="132"/>
      <c r="EZW23" s="132"/>
      <c r="EZX23" s="132"/>
      <c r="EZY23" s="190"/>
      <c r="EZZ23" s="189"/>
      <c r="FAA23" s="131"/>
      <c r="FAB23" s="105"/>
      <c r="FAC23" s="105"/>
      <c r="FAD23" s="106"/>
      <c r="FAE23" s="107"/>
      <c r="FAF23" s="132"/>
      <c r="FAG23" s="132"/>
      <c r="FAH23" s="132"/>
      <c r="FAI23" s="190"/>
      <c r="FAJ23" s="189"/>
      <c r="FAK23" s="131"/>
      <c r="FAL23" s="105"/>
      <c r="FAM23" s="105"/>
      <c r="FAN23" s="106"/>
      <c r="FAO23" s="107"/>
      <c r="FAP23" s="132"/>
      <c r="FAQ23" s="132"/>
      <c r="FAR23" s="132"/>
      <c r="FAS23" s="190"/>
      <c r="FAT23" s="189"/>
      <c r="FAU23" s="131"/>
      <c r="FAV23" s="105"/>
      <c r="FAW23" s="105"/>
      <c r="FAX23" s="106"/>
      <c r="FAY23" s="107"/>
      <c r="FAZ23" s="132"/>
      <c r="FBA23" s="132"/>
      <c r="FBB23" s="132"/>
      <c r="FBC23" s="190"/>
      <c r="FBD23" s="189"/>
      <c r="FBE23" s="131"/>
      <c r="FBF23" s="105"/>
      <c r="FBG23" s="105"/>
      <c r="FBH23" s="106"/>
      <c r="FBI23" s="107"/>
      <c r="FBJ23" s="132"/>
      <c r="FBK23" s="132"/>
      <c r="FBL23" s="132"/>
      <c r="FBM23" s="190"/>
      <c r="FBN23" s="189"/>
      <c r="FBO23" s="131"/>
      <c r="FBP23" s="105"/>
      <c r="FBQ23" s="105"/>
      <c r="FBR23" s="106"/>
      <c r="FBS23" s="107"/>
      <c r="FBT23" s="132"/>
      <c r="FBU23" s="132"/>
      <c r="FBV23" s="132"/>
      <c r="FBW23" s="190"/>
      <c r="FBX23" s="189"/>
      <c r="FBY23" s="131"/>
      <c r="FBZ23" s="105"/>
      <c r="FCA23" s="105"/>
      <c r="FCB23" s="106"/>
      <c r="FCC23" s="107"/>
      <c r="FCD23" s="132"/>
      <c r="FCE23" s="132"/>
      <c r="FCF23" s="132"/>
      <c r="FCG23" s="190"/>
      <c r="FCH23" s="189"/>
      <c r="FCI23" s="131"/>
      <c r="FCJ23" s="105"/>
      <c r="FCK23" s="105"/>
      <c r="FCL23" s="106"/>
      <c r="FCM23" s="107"/>
      <c r="FCN23" s="132"/>
      <c r="FCO23" s="132"/>
      <c r="FCP23" s="132"/>
      <c r="FCQ23" s="190"/>
      <c r="FCR23" s="189"/>
      <c r="FCS23" s="131"/>
      <c r="FCT23" s="105"/>
      <c r="FCU23" s="105"/>
      <c r="FCV23" s="106"/>
      <c r="FCW23" s="107"/>
      <c r="FCX23" s="132"/>
      <c r="FCY23" s="132"/>
      <c r="FCZ23" s="132"/>
      <c r="FDA23" s="190"/>
      <c r="FDB23" s="189"/>
      <c r="FDC23" s="131"/>
      <c r="FDD23" s="105"/>
      <c r="FDE23" s="105"/>
      <c r="FDF23" s="106"/>
      <c r="FDG23" s="107"/>
      <c r="FDH23" s="132"/>
      <c r="FDI23" s="132"/>
      <c r="FDJ23" s="132"/>
      <c r="FDK23" s="190"/>
      <c r="FDL23" s="189"/>
      <c r="FDM23" s="131"/>
      <c r="FDN23" s="105"/>
      <c r="FDO23" s="105"/>
      <c r="FDP23" s="106"/>
      <c r="FDQ23" s="107"/>
      <c r="FDR23" s="132"/>
      <c r="FDS23" s="132"/>
      <c r="FDT23" s="132"/>
      <c r="FDU23" s="190"/>
      <c r="FDV23" s="189"/>
      <c r="FDW23" s="131"/>
      <c r="FDX23" s="105"/>
      <c r="FDY23" s="105"/>
      <c r="FDZ23" s="106"/>
      <c r="FEA23" s="107"/>
      <c r="FEB23" s="132"/>
      <c r="FEC23" s="132"/>
      <c r="FED23" s="132"/>
      <c r="FEE23" s="190"/>
      <c r="FEF23" s="189"/>
      <c r="FEG23" s="131"/>
      <c r="FEH23" s="105"/>
      <c r="FEI23" s="105"/>
      <c r="FEJ23" s="106"/>
      <c r="FEK23" s="107"/>
      <c r="FEL23" s="132"/>
      <c r="FEM23" s="132"/>
      <c r="FEN23" s="132"/>
      <c r="FEO23" s="190"/>
      <c r="FEP23" s="189"/>
      <c r="FEQ23" s="131"/>
      <c r="FER23" s="105"/>
      <c r="FES23" s="105"/>
      <c r="FET23" s="106"/>
      <c r="FEU23" s="107"/>
      <c r="FEV23" s="132"/>
      <c r="FEW23" s="132"/>
      <c r="FEX23" s="132"/>
      <c r="FEY23" s="190"/>
      <c r="FEZ23" s="189"/>
      <c r="FFA23" s="131"/>
      <c r="FFB23" s="105"/>
      <c r="FFC23" s="105"/>
      <c r="FFD23" s="106"/>
      <c r="FFE23" s="107"/>
      <c r="FFF23" s="132"/>
      <c r="FFG23" s="132"/>
      <c r="FFH23" s="132"/>
      <c r="FFI23" s="190"/>
      <c r="FFJ23" s="189"/>
      <c r="FFK23" s="131"/>
      <c r="FFL23" s="105"/>
      <c r="FFM23" s="105"/>
      <c r="FFN23" s="106"/>
      <c r="FFO23" s="107"/>
      <c r="FFP23" s="132"/>
      <c r="FFQ23" s="132"/>
      <c r="FFR23" s="132"/>
      <c r="FFS23" s="190"/>
      <c r="FFT23" s="189"/>
      <c r="FFU23" s="131"/>
      <c r="FFV23" s="105"/>
      <c r="FFW23" s="105"/>
      <c r="FFX23" s="106"/>
      <c r="FFY23" s="107"/>
      <c r="FFZ23" s="132"/>
      <c r="FGA23" s="132"/>
      <c r="FGB23" s="132"/>
      <c r="FGC23" s="190"/>
      <c r="FGD23" s="189"/>
      <c r="FGE23" s="131"/>
      <c r="FGF23" s="105"/>
      <c r="FGG23" s="105"/>
      <c r="FGH23" s="106"/>
      <c r="FGI23" s="107"/>
      <c r="FGJ23" s="132"/>
      <c r="FGK23" s="132"/>
      <c r="FGL23" s="132"/>
      <c r="FGM23" s="190"/>
      <c r="FGN23" s="189"/>
      <c r="FGO23" s="131"/>
      <c r="FGP23" s="105"/>
      <c r="FGQ23" s="105"/>
      <c r="FGR23" s="106"/>
      <c r="FGS23" s="107"/>
      <c r="FGT23" s="132"/>
      <c r="FGU23" s="132"/>
      <c r="FGV23" s="132"/>
      <c r="FGW23" s="190"/>
      <c r="FGX23" s="189"/>
      <c r="FGY23" s="131"/>
      <c r="FGZ23" s="105"/>
      <c r="FHA23" s="105"/>
      <c r="FHB23" s="106"/>
      <c r="FHC23" s="107"/>
      <c r="FHD23" s="132"/>
      <c r="FHE23" s="132"/>
      <c r="FHF23" s="132"/>
      <c r="FHG23" s="190"/>
      <c r="FHH23" s="189"/>
      <c r="FHI23" s="131"/>
      <c r="FHJ23" s="105"/>
      <c r="FHK23" s="105"/>
      <c r="FHL23" s="106"/>
      <c r="FHM23" s="107"/>
      <c r="FHN23" s="132"/>
      <c r="FHO23" s="132"/>
      <c r="FHP23" s="132"/>
      <c r="FHQ23" s="190"/>
      <c r="FHR23" s="189"/>
      <c r="FHS23" s="131"/>
      <c r="FHT23" s="105"/>
      <c r="FHU23" s="105"/>
      <c r="FHV23" s="106"/>
      <c r="FHW23" s="107"/>
      <c r="FHX23" s="132"/>
      <c r="FHY23" s="132"/>
      <c r="FHZ23" s="132"/>
      <c r="FIA23" s="190"/>
      <c r="FIB23" s="189"/>
      <c r="FIC23" s="131"/>
      <c r="FID23" s="105"/>
      <c r="FIE23" s="105"/>
      <c r="FIF23" s="106"/>
      <c r="FIG23" s="107"/>
      <c r="FIH23" s="132"/>
      <c r="FII23" s="132"/>
      <c r="FIJ23" s="132"/>
      <c r="FIK23" s="190"/>
      <c r="FIL23" s="189"/>
      <c r="FIM23" s="131"/>
      <c r="FIN23" s="105"/>
      <c r="FIO23" s="105"/>
      <c r="FIP23" s="106"/>
      <c r="FIQ23" s="107"/>
      <c r="FIR23" s="132"/>
      <c r="FIS23" s="132"/>
      <c r="FIT23" s="132"/>
      <c r="FIU23" s="190"/>
      <c r="FIV23" s="189"/>
      <c r="FIW23" s="131"/>
      <c r="FIX23" s="105"/>
      <c r="FIY23" s="105"/>
      <c r="FIZ23" s="106"/>
      <c r="FJA23" s="107"/>
      <c r="FJB23" s="132"/>
      <c r="FJC23" s="132"/>
      <c r="FJD23" s="132"/>
      <c r="FJE23" s="190"/>
      <c r="FJF23" s="189"/>
      <c r="FJG23" s="131"/>
      <c r="FJH23" s="105"/>
      <c r="FJI23" s="105"/>
      <c r="FJJ23" s="106"/>
      <c r="FJK23" s="107"/>
      <c r="FJL23" s="132"/>
      <c r="FJM23" s="132"/>
      <c r="FJN23" s="132"/>
      <c r="FJO23" s="190"/>
      <c r="FJP23" s="189"/>
      <c r="FJQ23" s="131"/>
      <c r="FJR23" s="105"/>
      <c r="FJS23" s="105"/>
      <c r="FJT23" s="106"/>
      <c r="FJU23" s="107"/>
      <c r="FJV23" s="132"/>
      <c r="FJW23" s="132"/>
      <c r="FJX23" s="132"/>
      <c r="FJY23" s="190"/>
      <c r="FJZ23" s="189"/>
      <c r="FKA23" s="131"/>
      <c r="FKB23" s="105"/>
      <c r="FKC23" s="105"/>
      <c r="FKD23" s="106"/>
      <c r="FKE23" s="107"/>
      <c r="FKF23" s="132"/>
      <c r="FKG23" s="132"/>
      <c r="FKH23" s="132"/>
      <c r="FKI23" s="190"/>
      <c r="FKJ23" s="189"/>
      <c r="FKK23" s="131"/>
      <c r="FKL23" s="105"/>
      <c r="FKM23" s="105"/>
      <c r="FKN23" s="106"/>
      <c r="FKO23" s="107"/>
      <c r="FKP23" s="132"/>
      <c r="FKQ23" s="132"/>
      <c r="FKR23" s="132"/>
      <c r="FKS23" s="190"/>
      <c r="FKT23" s="189"/>
      <c r="FKU23" s="131"/>
      <c r="FKV23" s="105"/>
      <c r="FKW23" s="105"/>
      <c r="FKX23" s="106"/>
      <c r="FKY23" s="107"/>
      <c r="FKZ23" s="132"/>
      <c r="FLA23" s="132"/>
      <c r="FLB23" s="132"/>
      <c r="FLC23" s="190"/>
      <c r="FLD23" s="189"/>
      <c r="FLE23" s="131"/>
      <c r="FLF23" s="105"/>
      <c r="FLG23" s="105"/>
      <c r="FLH23" s="106"/>
      <c r="FLI23" s="107"/>
      <c r="FLJ23" s="132"/>
      <c r="FLK23" s="132"/>
      <c r="FLL23" s="132"/>
      <c r="FLM23" s="190"/>
      <c r="FLN23" s="189"/>
      <c r="FLO23" s="131"/>
      <c r="FLP23" s="105"/>
      <c r="FLQ23" s="105"/>
      <c r="FLR23" s="106"/>
      <c r="FLS23" s="107"/>
      <c r="FLT23" s="132"/>
      <c r="FLU23" s="132"/>
      <c r="FLV23" s="132"/>
      <c r="FLW23" s="190"/>
      <c r="FLX23" s="189"/>
      <c r="FLY23" s="131"/>
      <c r="FLZ23" s="105"/>
      <c r="FMA23" s="105"/>
      <c r="FMB23" s="106"/>
      <c r="FMC23" s="107"/>
      <c r="FMD23" s="132"/>
      <c r="FME23" s="132"/>
      <c r="FMF23" s="132"/>
      <c r="FMG23" s="190"/>
      <c r="FMH23" s="189"/>
      <c r="FMI23" s="131"/>
      <c r="FMJ23" s="105"/>
      <c r="FMK23" s="105"/>
      <c r="FML23" s="106"/>
      <c r="FMM23" s="107"/>
      <c r="FMN23" s="132"/>
      <c r="FMO23" s="132"/>
      <c r="FMP23" s="132"/>
      <c r="FMQ23" s="190"/>
      <c r="FMR23" s="189"/>
      <c r="FMS23" s="131"/>
      <c r="FMT23" s="105"/>
      <c r="FMU23" s="105"/>
      <c r="FMV23" s="106"/>
      <c r="FMW23" s="107"/>
      <c r="FMX23" s="132"/>
      <c r="FMY23" s="132"/>
      <c r="FMZ23" s="132"/>
      <c r="FNA23" s="190"/>
      <c r="FNB23" s="189"/>
      <c r="FNC23" s="131"/>
      <c r="FND23" s="105"/>
      <c r="FNE23" s="105"/>
      <c r="FNF23" s="106"/>
      <c r="FNG23" s="107"/>
      <c r="FNH23" s="132"/>
      <c r="FNI23" s="132"/>
      <c r="FNJ23" s="132"/>
      <c r="FNK23" s="190"/>
      <c r="FNL23" s="189"/>
      <c r="FNM23" s="131"/>
      <c r="FNN23" s="105"/>
      <c r="FNO23" s="105"/>
      <c r="FNP23" s="106"/>
      <c r="FNQ23" s="107"/>
      <c r="FNR23" s="132"/>
      <c r="FNS23" s="132"/>
      <c r="FNT23" s="132"/>
      <c r="FNU23" s="190"/>
      <c r="FNV23" s="189"/>
      <c r="FNW23" s="131"/>
      <c r="FNX23" s="105"/>
      <c r="FNY23" s="105"/>
      <c r="FNZ23" s="106"/>
      <c r="FOA23" s="107"/>
      <c r="FOB23" s="132"/>
      <c r="FOC23" s="132"/>
      <c r="FOD23" s="132"/>
      <c r="FOE23" s="190"/>
      <c r="FOF23" s="189"/>
      <c r="FOG23" s="131"/>
      <c r="FOH23" s="105"/>
      <c r="FOI23" s="105"/>
      <c r="FOJ23" s="106"/>
      <c r="FOK23" s="107"/>
      <c r="FOL23" s="132"/>
      <c r="FOM23" s="132"/>
      <c r="FON23" s="132"/>
      <c r="FOO23" s="190"/>
      <c r="FOP23" s="189"/>
      <c r="FOQ23" s="131"/>
      <c r="FOR23" s="105"/>
      <c r="FOS23" s="105"/>
      <c r="FOT23" s="106"/>
      <c r="FOU23" s="107"/>
      <c r="FOV23" s="132"/>
      <c r="FOW23" s="132"/>
      <c r="FOX23" s="132"/>
      <c r="FOY23" s="190"/>
      <c r="FOZ23" s="189"/>
      <c r="FPA23" s="131"/>
      <c r="FPB23" s="105"/>
      <c r="FPC23" s="105"/>
      <c r="FPD23" s="106"/>
      <c r="FPE23" s="107"/>
      <c r="FPF23" s="132"/>
      <c r="FPG23" s="132"/>
      <c r="FPH23" s="132"/>
      <c r="FPI23" s="190"/>
      <c r="FPJ23" s="189"/>
      <c r="FPK23" s="131"/>
      <c r="FPL23" s="105"/>
      <c r="FPM23" s="105"/>
      <c r="FPN23" s="106"/>
      <c r="FPO23" s="107"/>
      <c r="FPP23" s="132"/>
      <c r="FPQ23" s="132"/>
      <c r="FPR23" s="132"/>
      <c r="FPS23" s="190"/>
      <c r="FPT23" s="189"/>
      <c r="FPU23" s="131"/>
      <c r="FPV23" s="105"/>
      <c r="FPW23" s="105"/>
      <c r="FPX23" s="106"/>
      <c r="FPY23" s="107"/>
      <c r="FPZ23" s="132"/>
      <c r="FQA23" s="132"/>
      <c r="FQB23" s="132"/>
      <c r="FQC23" s="190"/>
      <c r="FQD23" s="189"/>
      <c r="FQE23" s="131"/>
      <c r="FQF23" s="105"/>
      <c r="FQG23" s="105"/>
      <c r="FQH23" s="106"/>
      <c r="FQI23" s="107"/>
      <c r="FQJ23" s="132"/>
      <c r="FQK23" s="132"/>
      <c r="FQL23" s="132"/>
      <c r="FQM23" s="190"/>
      <c r="FQN23" s="189"/>
      <c r="FQO23" s="131"/>
      <c r="FQP23" s="105"/>
      <c r="FQQ23" s="105"/>
      <c r="FQR23" s="106"/>
      <c r="FQS23" s="107"/>
      <c r="FQT23" s="132"/>
      <c r="FQU23" s="132"/>
      <c r="FQV23" s="132"/>
      <c r="FQW23" s="190"/>
      <c r="FQX23" s="189"/>
      <c r="FQY23" s="131"/>
      <c r="FQZ23" s="105"/>
      <c r="FRA23" s="105"/>
      <c r="FRB23" s="106"/>
      <c r="FRC23" s="107"/>
      <c r="FRD23" s="132"/>
      <c r="FRE23" s="132"/>
      <c r="FRF23" s="132"/>
      <c r="FRG23" s="190"/>
      <c r="FRH23" s="189"/>
      <c r="FRI23" s="131"/>
      <c r="FRJ23" s="105"/>
      <c r="FRK23" s="105"/>
      <c r="FRL23" s="106"/>
      <c r="FRM23" s="107"/>
      <c r="FRN23" s="132"/>
      <c r="FRO23" s="132"/>
      <c r="FRP23" s="132"/>
      <c r="FRQ23" s="190"/>
      <c r="FRR23" s="189"/>
      <c r="FRS23" s="131"/>
      <c r="FRT23" s="105"/>
      <c r="FRU23" s="105"/>
      <c r="FRV23" s="106"/>
      <c r="FRW23" s="107"/>
      <c r="FRX23" s="132"/>
      <c r="FRY23" s="132"/>
      <c r="FRZ23" s="132"/>
      <c r="FSA23" s="190"/>
      <c r="FSB23" s="189"/>
      <c r="FSC23" s="131"/>
      <c r="FSD23" s="105"/>
      <c r="FSE23" s="105"/>
      <c r="FSF23" s="106"/>
      <c r="FSG23" s="107"/>
      <c r="FSH23" s="132"/>
      <c r="FSI23" s="132"/>
      <c r="FSJ23" s="132"/>
      <c r="FSK23" s="190"/>
      <c r="FSL23" s="189"/>
      <c r="FSM23" s="131"/>
      <c r="FSN23" s="105"/>
      <c r="FSO23" s="105"/>
      <c r="FSP23" s="106"/>
      <c r="FSQ23" s="107"/>
      <c r="FSR23" s="132"/>
      <c r="FSS23" s="132"/>
      <c r="FST23" s="132"/>
      <c r="FSU23" s="190"/>
      <c r="FSV23" s="189"/>
      <c r="FSW23" s="131"/>
      <c r="FSX23" s="105"/>
      <c r="FSY23" s="105"/>
      <c r="FSZ23" s="106"/>
      <c r="FTA23" s="107"/>
      <c r="FTB23" s="132"/>
      <c r="FTC23" s="132"/>
      <c r="FTD23" s="132"/>
      <c r="FTE23" s="190"/>
      <c r="FTF23" s="189"/>
      <c r="FTG23" s="131"/>
      <c r="FTH23" s="105"/>
      <c r="FTI23" s="105"/>
      <c r="FTJ23" s="106"/>
      <c r="FTK23" s="107"/>
      <c r="FTL23" s="132"/>
      <c r="FTM23" s="132"/>
      <c r="FTN23" s="132"/>
      <c r="FTO23" s="190"/>
      <c r="FTP23" s="189"/>
      <c r="FTQ23" s="131"/>
      <c r="FTR23" s="105"/>
      <c r="FTS23" s="105"/>
      <c r="FTT23" s="106"/>
      <c r="FTU23" s="107"/>
      <c r="FTV23" s="132"/>
      <c r="FTW23" s="132"/>
      <c r="FTX23" s="132"/>
      <c r="FTY23" s="190"/>
      <c r="FTZ23" s="189"/>
      <c r="FUA23" s="131"/>
      <c r="FUB23" s="105"/>
      <c r="FUC23" s="105"/>
      <c r="FUD23" s="106"/>
      <c r="FUE23" s="107"/>
      <c r="FUF23" s="132"/>
      <c r="FUG23" s="132"/>
      <c r="FUH23" s="132"/>
      <c r="FUI23" s="190"/>
      <c r="FUJ23" s="189"/>
      <c r="FUK23" s="131"/>
      <c r="FUL23" s="105"/>
      <c r="FUM23" s="105"/>
      <c r="FUN23" s="106"/>
      <c r="FUO23" s="107"/>
      <c r="FUP23" s="132"/>
      <c r="FUQ23" s="132"/>
      <c r="FUR23" s="132"/>
      <c r="FUS23" s="190"/>
      <c r="FUT23" s="189"/>
      <c r="FUU23" s="131"/>
      <c r="FUV23" s="105"/>
      <c r="FUW23" s="105"/>
      <c r="FUX23" s="106"/>
      <c r="FUY23" s="107"/>
      <c r="FUZ23" s="132"/>
      <c r="FVA23" s="132"/>
      <c r="FVB23" s="132"/>
      <c r="FVC23" s="190"/>
      <c r="FVD23" s="189"/>
      <c r="FVE23" s="131"/>
      <c r="FVF23" s="105"/>
      <c r="FVG23" s="105"/>
      <c r="FVH23" s="106"/>
      <c r="FVI23" s="107"/>
      <c r="FVJ23" s="132"/>
      <c r="FVK23" s="132"/>
      <c r="FVL23" s="132"/>
      <c r="FVM23" s="190"/>
      <c r="FVN23" s="189"/>
      <c r="FVO23" s="131"/>
      <c r="FVP23" s="105"/>
      <c r="FVQ23" s="105"/>
      <c r="FVR23" s="106"/>
      <c r="FVS23" s="107"/>
      <c r="FVT23" s="132"/>
      <c r="FVU23" s="132"/>
      <c r="FVV23" s="132"/>
      <c r="FVW23" s="190"/>
      <c r="FVX23" s="189"/>
      <c r="FVY23" s="131"/>
      <c r="FVZ23" s="105"/>
      <c r="FWA23" s="105"/>
      <c r="FWB23" s="106"/>
      <c r="FWC23" s="107"/>
      <c r="FWD23" s="132"/>
      <c r="FWE23" s="132"/>
      <c r="FWF23" s="132"/>
      <c r="FWG23" s="190"/>
      <c r="FWH23" s="189"/>
      <c r="FWI23" s="131"/>
      <c r="FWJ23" s="105"/>
      <c r="FWK23" s="105"/>
      <c r="FWL23" s="106"/>
      <c r="FWM23" s="107"/>
      <c r="FWN23" s="132"/>
      <c r="FWO23" s="132"/>
      <c r="FWP23" s="132"/>
      <c r="FWQ23" s="190"/>
      <c r="FWR23" s="189"/>
      <c r="FWS23" s="131"/>
      <c r="FWT23" s="105"/>
      <c r="FWU23" s="105"/>
      <c r="FWV23" s="106"/>
      <c r="FWW23" s="107"/>
      <c r="FWX23" s="132"/>
      <c r="FWY23" s="132"/>
      <c r="FWZ23" s="132"/>
      <c r="FXA23" s="190"/>
      <c r="FXB23" s="189"/>
      <c r="FXC23" s="131"/>
      <c r="FXD23" s="105"/>
      <c r="FXE23" s="105"/>
      <c r="FXF23" s="106"/>
      <c r="FXG23" s="107"/>
      <c r="FXH23" s="132"/>
      <c r="FXI23" s="132"/>
      <c r="FXJ23" s="132"/>
      <c r="FXK23" s="190"/>
      <c r="FXL23" s="189"/>
      <c r="FXM23" s="131"/>
      <c r="FXN23" s="105"/>
      <c r="FXO23" s="105"/>
      <c r="FXP23" s="106"/>
      <c r="FXQ23" s="107"/>
      <c r="FXR23" s="132"/>
      <c r="FXS23" s="132"/>
      <c r="FXT23" s="132"/>
      <c r="FXU23" s="190"/>
      <c r="FXV23" s="189"/>
      <c r="FXW23" s="131"/>
      <c r="FXX23" s="105"/>
      <c r="FXY23" s="105"/>
      <c r="FXZ23" s="106"/>
      <c r="FYA23" s="107"/>
      <c r="FYB23" s="132"/>
      <c r="FYC23" s="132"/>
      <c r="FYD23" s="132"/>
      <c r="FYE23" s="190"/>
      <c r="FYF23" s="189"/>
      <c r="FYG23" s="131"/>
      <c r="FYH23" s="105"/>
      <c r="FYI23" s="105"/>
      <c r="FYJ23" s="106"/>
      <c r="FYK23" s="107"/>
      <c r="FYL23" s="132"/>
      <c r="FYM23" s="132"/>
      <c r="FYN23" s="132"/>
      <c r="FYO23" s="190"/>
      <c r="FYP23" s="189"/>
      <c r="FYQ23" s="131"/>
      <c r="FYR23" s="105"/>
      <c r="FYS23" s="105"/>
      <c r="FYT23" s="106"/>
      <c r="FYU23" s="107"/>
      <c r="FYV23" s="132"/>
      <c r="FYW23" s="132"/>
      <c r="FYX23" s="132"/>
      <c r="FYY23" s="190"/>
      <c r="FYZ23" s="189"/>
      <c r="FZA23" s="131"/>
      <c r="FZB23" s="105"/>
      <c r="FZC23" s="105"/>
      <c r="FZD23" s="106"/>
      <c r="FZE23" s="107"/>
      <c r="FZF23" s="132"/>
      <c r="FZG23" s="132"/>
      <c r="FZH23" s="132"/>
      <c r="FZI23" s="190"/>
      <c r="FZJ23" s="189"/>
      <c r="FZK23" s="131"/>
      <c r="FZL23" s="105"/>
      <c r="FZM23" s="105"/>
      <c r="FZN23" s="106"/>
      <c r="FZO23" s="107"/>
      <c r="FZP23" s="132"/>
      <c r="FZQ23" s="132"/>
      <c r="FZR23" s="132"/>
      <c r="FZS23" s="190"/>
      <c r="FZT23" s="189"/>
      <c r="FZU23" s="131"/>
      <c r="FZV23" s="105"/>
      <c r="FZW23" s="105"/>
      <c r="FZX23" s="106"/>
      <c r="FZY23" s="107"/>
      <c r="FZZ23" s="132"/>
      <c r="GAA23" s="132"/>
      <c r="GAB23" s="132"/>
      <c r="GAC23" s="190"/>
      <c r="GAD23" s="189"/>
      <c r="GAE23" s="131"/>
      <c r="GAF23" s="105"/>
      <c r="GAG23" s="105"/>
      <c r="GAH23" s="106"/>
      <c r="GAI23" s="107"/>
      <c r="GAJ23" s="132"/>
      <c r="GAK23" s="132"/>
      <c r="GAL23" s="132"/>
      <c r="GAM23" s="190"/>
      <c r="GAN23" s="189"/>
      <c r="GAO23" s="131"/>
      <c r="GAP23" s="105"/>
      <c r="GAQ23" s="105"/>
      <c r="GAR23" s="106"/>
      <c r="GAS23" s="107"/>
      <c r="GAT23" s="132"/>
      <c r="GAU23" s="132"/>
      <c r="GAV23" s="132"/>
      <c r="GAW23" s="190"/>
      <c r="GAX23" s="189"/>
      <c r="GAY23" s="131"/>
      <c r="GAZ23" s="105"/>
      <c r="GBA23" s="105"/>
      <c r="GBB23" s="106"/>
      <c r="GBC23" s="107"/>
      <c r="GBD23" s="132"/>
      <c r="GBE23" s="132"/>
      <c r="GBF23" s="132"/>
      <c r="GBG23" s="190"/>
      <c r="GBH23" s="189"/>
      <c r="GBI23" s="131"/>
      <c r="GBJ23" s="105"/>
      <c r="GBK23" s="105"/>
      <c r="GBL23" s="106"/>
      <c r="GBM23" s="107"/>
      <c r="GBN23" s="132"/>
      <c r="GBO23" s="132"/>
      <c r="GBP23" s="132"/>
      <c r="GBQ23" s="190"/>
      <c r="GBR23" s="189"/>
      <c r="GBS23" s="131"/>
      <c r="GBT23" s="105"/>
      <c r="GBU23" s="105"/>
      <c r="GBV23" s="106"/>
      <c r="GBW23" s="107"/>
      <c r="GBX23" s="132"/>
      <c r="GBY23" s="132"/>
      <c r="GBZ23" s="132"/>
      <c r="GCA23" s="190"/>
      <c r="GCB23" s="189"/>
      <c r="GCC23" s="131"/>
      <c r="GCD23" s="105"/>
      <c r="GCE23" s="105"/>
      <c r="GCF23" s="106"/>
      <c r="GCG23" s="107"/>
      <c r="GCH23" s="132"/>
      <c r="GCI23" s="132"/>
      <c r="GCJ23" s="132"/>
      <c r="GCK23" s="190"/>
      <c r="GCL23" s="189"/>
      <c r="GCM23" s="131"/>
      <c r="GCN23" s="105"/>
      <c r="GCO23" s="105"/>
      <c r="GCP23" s="106"/>
      <c r="GCQ23" s="107"/>
      <c r="GCR23" s="132"/>
      <c r="GCS23" s="132"/>
      <c r="GCT23" s="132"/>
      <c r="GCU23" s="190"/>
      <c r="GCV23" s="189"/>
      <c r="GCW23" s="131"/>
      <c r="GCX23" s="105"/>
      <c r="GCY23" s="105"/>
      <c r="GCZ23" s="106"/>
      <c r="GDA23" s="107"/>
      <c r="GDB23" s="132"/>
      <c r="GDC23" s="132"/>
      <c r="GDD23" s="132"/>
      <c r="GDE23" s="190"/>
      <c r="GDF23" s="189"/>
      <c r="GDG23" s="131"/>
      <c r="GDH23" s="105"/>
      <c r="GDI23" s="105"/>
      <c r="GDJ23" s="106"/>
      <c r="GDK23" s="107"/>
      <c r="GDL23" s="132"/>
      <c r="GDM23" s="132"/>
      <c r="GDN23" s="132"/>
      <c r="GDO23" s="190"/>
      <c r="GDP23" s="189"/>
      <c r="GDQ23" s="131"/>
      <c r="GDR23" s="105"/>
      <c r="GDS23" s="105"/>
      <c r="GDT23" s="106"/>
      <c r="GDU23" s="107"/>
      <c r="GDV23" s="132"/>
      <c r="GDW23" s="132"/>
      <c r="GDX23" s="132"/>
      <c r="GDY23" s="190"/>
      <c r="GDZ23" s="189"/>
      <c r="GEA23" s="131"/>
      <c r="GEB23" s="105"/>
      <c r="GEC23" s="105"/>
      <c r="GED23" s="106"/>
      <c r="GEE23" s="107"/>
      <c r="GEF23" s="132"/>
      <c r="GEG23" s="132"/>
      <c r="GEH23" s="132"/>
      <c r="GEI23" s="190"/>
      <c r="GEJ23" s="189"/>
      <c r="GEK23" s="131"/>
      <c r="GEL23" s="105"/>
      <c r="GEM23" s="105"/>
      <c r="GEN23" s="106"/>
      <c r="GEO23" s="107"/>
      <c r="GEP23" s="132"/>
      <c r="GEQ23" s="132"/>
      <c r="GER23" s="132"/>
      <c r="GES23" s="190"/>
      <c r="GET23" s="189"/>
      <c r="GEU23" s="131"/>
      <c r="GEV23" s="105"/>
      <c r="GEW23" s="105"/>
      <c r="GEX23" s="106"/>
      <c r="GEY23" s="107"/>
      <c r="GEZ23" s="132"/>
      <c r="GFA23" s="132"/>
      <c r="GFB23" s="132"/>
      <c r="GFC23" s="190"/>
      <c r="GFD23" s="189"/>
      <c r="GFE23" s="131"/>
      <c r="GFF23" s="105"/>
      <c r="GFG23" s="105"/>
      <c r="GFH23" s="106"/>
      <c r="GFI23" s="107"/>
      <c r="GFJ23" s="132"/>
      <c r="GFK23" s="132"/>
      <c r="GFL23" s="132"/>
      <c r="GFM23" s="190"/>
      <c r="GFN23" s="189"/>
      <c r="GFO23" s="131"/>
      <c r="GFP23" s="105"/>
      <c r="GFQ23" s="105"/>
      <c r="GFR23" s="106"/>
      <c r="GFS23" s="107"/>
      <c r="GFT23" s="132"/>
      <c r="GFU23" s="132"/>
      <c r="GFV23" s="132"/>
      <c r="GFW23" s="190"/>
      <c r="GFX23" s="189"/>
      <c r="GFY23" s="131"/>
      <c r="GFZ23" s="105"/>
      <c r="GGA23" s="105"/>
      <c r="GGB23" s="106"/>
      <c r="GGC23" s="107"/>
      <c r="GGD23" s="132"/>
      <c r="GGE23" s="132"/>
      <c r="GGF23" s="132"/>
      <c r="GGG23" s="190"/>
      <c r="GGH23" s="189"/>
      <c r="GGI23" s="131"/>
      <c r="GGJ23" s="105"/>
      <c r="GGK23" s="105"/>
      <c r="GGL23" s="106"/>
      <c r="GGM23" s="107"/>
      <c r="GGN23" s="132"/>
      <c r="GGO23" s="132"/>
      <c r="GGP23" s="132"/>
      <c r="GGQ23" s="190"/>
      <c r="GGR23" s="189"/>
      <c r="GGS23" s="131"/>
      <c r="GGT23" s="105"/>
      <c r="GGU23" s="105"/>
      <c r="GGV23" s="106"/>
      <c r="GGW23" s="107"/>
      <c r="GGX23" s="132"/>
      <c r="GGY23" s="132"/>
      <c r="GGZ23" s="132"/>
      <c r="GHA23" s="190"/>
      <c r="GHB23" s="189"/>
      <c r="GHC23" s="131"/>
      <c r="GHD23" s="105"/>
      <c r="GHE23" s="105"/>
      <c r="GHF23" s="106"/>
      <c r="GHG23" s="107"/>
      <c r="GHH23" s="132"/>
      <c r="GHI23" s="132"/>
      <c r="GHJ23" s="132"/>
      <c r="GHK23" s="190"/>
      <c r="GHL23" s="189"/>
      <c r="GHM23" s="131"/>
      <c r="GHN23" s="105"/>
      <c r="GHO23" s="105"/>
      <c r="GHP23" s="106"/>
      <c r="GHQ23" s="107"/>
      <c r="GHR23" s="132"/>
      <c r="GHS23" s="132"/>
      <c r="GHT23" s="132"/>
      <c r="GHU23" s="190"/>
      <c r="GHV23" s="189"/>
      <c r="GHW23" s="131"/>
      <c r="GHX23" s="105"/>
      <c r="GHY23" s="105"/>
      <c r="GHZ23" s="106"/>
      <c r="GIA23" s="107"/>
      <c r="GIB23" s="132"/>
      <c r="GIC23" s="132"/>
      <c r="GID23" s="132"/>
      <c r="GIE23" s="190"/>
      <c r="GIF23" s="189"/>
      <c r="GIG23" s="131"/>
      <c r="GIH23" s="105"/>
      <c r="GII23" s="105"/>
      <c r="GIJ23" s="106"/>
      <c r="GIK23" s="107"/>
      <c r="GIL23" s="132"/>
      <c r="GIM23" s="132"/>
      <c r="GIN23" s="132"/>
      <c r="GIO23" s="190"/>
      <c r="GIP23" s="189"/>
      <c r="GIQ23" s="131"/>
      <c r="GIR23" s="105"/>
      <c r="GIS23" s="105"/>
      <c r="GIT23" s="106"/>
      <c r="GIU23" s="107"/>
      <c r="GIV23" s="132"/>
      <c r="GIW23" s="132"/>
      <c r="GIX23" s="132"/>
      <c r="GIY23" s="190"/>
      <c r="GIZ23" s="189"/>
      <c r="GJA23" s="131"/>
      <c r="GJB23" s="105"/>
      <c r="GJC23" s="105"/>
      <c r="GJD23" s="106"/>
      <c r="GJE23" s="107"/>
      <c r="GJF23" s="132"/>
      <c r="GJG23" s="132"/>
      <c r="GJH23" s="132"/>
      <c r="GJI23" s="190"/>
      <c r="GJJ23" s="189"/>
      <c r="GJK23" s="131"/>
      <c r="GJL23" s="105"/>
      <c r="GJM23" s="105"/>
      <c r="GJN23" s="106"/>
      <c r="GJO23" s="107"/>
      <c r="GJP23" s="132"/>
      <c r="GJQ23" s="132"/>
      <c r="GJR23" s="132"/>
      <c r="GJS23" s="190"/>
      <c r="GJT23" s="189"/>
      <c r="GJU23" s="131"/>
      <c r="GJV23" s="105"/>
      <c r="GJW23" s="105"/>
      <c r="GJX23" s="106"/>
      <c r="GJY23" s="107"/>
      <c r="GJZ23" s="132"/>
      <c r="GKA23" s="132"/>
      <c r="GKB23" s="132"/>
      <c r="GKC23" s="190"/>
      <c r="GKD23" s="189"/>
      <c r="GKE23" s="131"/>
      <c r="GKF23" s="105"/>
      <c r="GKG23" s="105"/>
      <c r="GKH23" s="106"/>
      <c r="GKI23" s="107"/>
      <c r="GKJ23" s="132"/>
      <c r="GKK23" s="132"/>
      <c r="GKL23" s="132"/>
      <c r="GKM23" s="190"/>
      <c r="GKN23" s="189"/>
      <c r="GKO23" s="131"/>
      <c r="GKP23" s="105"/>
      <c r="GKQ23" s="105"/>
      <c r="GKR23" s="106"/>
      <c r="GKS23" s="107"/>
      <c r="GKT23" s="132"/>
      <c r="GKU23" s="132"/>
      <c r="GKV23" s="132"/>
      <c r="GKW23" s="190"/>
      <c r="GKX23" s="189"/>
      <c r="GKY23" s="131"/>
      <c r="GKZ23" s="105"/>
      <c r="GLA23" s="105"/>
      <c r="GLB23" s="106"/>
      <c r="GLC23" s="107"/>
      <c r="GLD23" s="132"/>
      <c r="GLE23" s="132"/>
      <c r="GLF23" s="132"/>
      <c r="GLG23" s="190"/>
      <c r="GLH23" s="189"/>
      <c r="GLI23" s="131"/>
      <c r="GLJ23" s="105"/>
      <c r="GLK23" s="105"/>
      <c r="GLL23" s="106"/>
      <c r="GLM23" s="107"/>
      <c r="GLN23" s="132"/>
      <c r="GLO23" s="132"/>
      <c r="GLP23" s="132"/>
      <c r="GLQ23" s="190"/>
      <c r="GLR23" s="189"/>
      <c r="GLS23" s="131"/>
      <c r="GLT23" s="105"/>
      <c r="GLU23" s="105"/>
      <c r="GLV23" s="106"/>
      <c r="GLW23" s="107"/>
      <c r="GLX23" s="132"/>
      <c r="GLY23" s="132"/>
      <c r="GLZ23" s="132"/>
      <c r="GMA23" s="190"/>
      <c r="GMB23" s="189"/>
      <c r="GMC23" s="131"/>
      <c r="GMD23" s="105"/>
      <c r="GME23" s="105"/>
      <c r="GMF23" s="106"/>
      <c r="GMG23" s="107"/>
      <c r="GMH23" s="132"/>
      <c r="GMI23" s="132"/>
      <c r="GMJ23" s="132"/>
      <c r="GMK23" s="190"/>
      <c r="GML23" s="189"/>
      <c r="GMM23" s="131"/>
      <c r="GMN23" s="105"/>
      <c r="GMO23" s="105"/>
      <c r="GMP23" s="106"/>
      <c r="GMQ23" s="107"/>
      <c r="GMR23" s="132"/>
      <c r="GMS23" s="132"/>
      <c r="GMT23" s="132"/>
      <c r="GMU23" s="190"/>
      <c r="GMV23" s="189"/>
      <c r="GMW23" s="131"/>
      <c r="GMX23" s="105"/>
      <c r="GMY23" s="105"/>
      <c r="GMZ23" s="106"/>
      <c r="GNA23" s="107"/>
      <c r="GNB23" s="132"/>
      <c r="GNC23" s="132"/>
      <c r="GND23" s="132"/>
      <c r="GNE23" s="190"/>
      <c r="GNF23" s="189"/>
      <c r="GNG23" s="131"/>
      <c r="GNH23" s="105"/>
      <c r="GNI23" s="105"/>
      <c r="GNJ23" s="106"/>
      <c r="GNK23" s="107"/>
      <c r="GNL23" s="132"/>
      <c r="GNM23" s="132"/>
      <c r="GNN23" s="132"/>
      <c r="GNO23" s="190"/>
      <c r="GNP23" s="189"/>
      <c r="GNQ23" s="131"/>
      <c r="GNR23" s="105"/>
      <c r="GNS23" s="105"/>
      <c r="GNT23" s="106"/>
      <c r="GNU23" s="107"/>
      <c r="GNV23" s="132"/>
      <c r="GNW23" s="132"/>
      <c r="GNX23" s="132"/>
      <c r="GNY23" s="190"/>
      <c r="GNZ23" s="189"/>
      <c r="GOA23" s="131"/>
      <c r="GOB23" s="105"/>
      <c r="GOC23" s="105"/>
      <c r="GOD23" s="106"/>
      <c r="GOE23" s="107"/>
      <c r="GOF23" s="132"/>
      <c r="GOG23" s="132"/>
      <c r="GOH23" s="132"/>
      <c r="GOI23" s="190"/>
      <c r="GOJ23" s="189"/>
      <c r="GOK23" s="131"/>
      <c r="GOL23" s="105"/>
      <c r="GOM23" s="105"/>
      <c r="GON23" s="106"/>
      <c r="GOO23" s="107"/>
      <c r="GOP23" s="132"/>
      <c r="GOQ23" s="132"/>
      <c r="GOR23" s="132"/>
      <c r="GOS23" s="190"/>
      <c r="GOT23" s="189"/>
      <c r="GOU23" s="131"/>
      <c r="GOV23" s="105"/>
      <c r="GOW23" s="105"/>
      <c r="GOX23" s="106"/>
      <c r="GOY23" s="107"/>
      <c r="GOZ23" s="132"/>
      <c r="GPA23" s="132"/>
      <c r="GPB23" s="132"/>
      <c r="GPC23" s="190"/>
      <c r="GPD23" s="189"/>
      <c r="GPE23" s="131"/>
      <c r="GPF23" s="105"/>
      <c r="GPG23" s="105"/>
      <c r="GPH23" s="106"/>
      <c r="GPI23" s="107"/>
      <c r="GPJ23" s="132"/>
      <c r="GPK23" s="132"/>
      <c r="GPL23" s="132"/>
      <c r="GPM23" s="190"/>
      <c r="GPN23" s="189"/>
      <c r="GPO23" s="131"/>
      <c r="GPP23" s="105"/>
      <c r="GPQ23" s="105"/>
      <c r="GPR23" s="106"/>
      <c r="GPS23" s="107"/>
      <c r="GPT23" s="132"/>
      <c r="GPU23" s="132"/>
      <c r="GPV23" s="132"/>
      <c r="GPW23" s="190"/>
      <c r="GPX23" s="189"/>
      <c r="GPY23" s="131"/>
      <c r="GPZ23" s="105"/>
      <c r="GQA23" s="105"/>
      <c r="GQB23" s="106"/>
      <c r="GQC23" s="107"/>
      <c r="GQD23" s="132"/>
      <c r="GQE23" s="132"/>
      <c r="GQF23" s="132"/>
      <c r="GQG23" s="190"/>
      <c r="GQH23" s="189"/>
      <c r="GQI23" s="131"/>
      <c r="GQJ23" s="105"/>
      <c r="GQK23" s="105"/>
      <c r="GQL23" s="106"/>
      <c r="GQM23" s="107"/>
      <c r="GQN23" s="132"/>
      <c r="GQO23" s="132"/>
      <c r="GQP23" s="132"/>
      <c r="GQQ23" s="190"/>
      <c r="GQR23" s="189"/>
      <c r="GQS23" s="131"/>
      <c r="GQT23" s="105"/>
      <c r="GQU23" s="105"/>
      <c r="GQV23" s="106"/>
      <c r="GQW23" s="107"/>
      <c r="GQX23" s="132"/>
      <c r="GQY23" s="132"/>
      <c r="GQZ23" s="132"/>
      <c r="GRA23" s="190"/>
      <c r="GRB23" s="189"/>
      <c r="GRC23" s="131"/>
      <c r="GRD23" s="105"/>
      <c r="GRE23" s="105"/>
      <c r="GRF23" s="106"/>
      <c r="GRG23" s="107"/>
      <c r="GRH23" s="132"/>
      <c r="GRI23" s="132"/>
      <c r="GRJ23" s="132"/>
      <c r="GRK23" s="190"/>
      <c r="GRL23" s="189"/>
      <c r="GRM23" s="131"/>
      <c r="GRN23" s="105"/>
      <c r="GRO23" s="105"/>
      <c r="GRP23" s="106"/>
      <c r="GRQ23" s="107"/>
      <c r="GRR23" s="132"/>
      <c r="GRS23" s="132"/>
      <c r="GRT23" s="132"/>
      <c r="GRU23" s="190"/>
      <c r="GRV23" s="189"/>
      <c r="GRW23" s="131"/>
      <c r="GRX23" s="105"/>
      <c r="GRY23" s="105"/>
      <c r="GRZ23" s="106"/>
      <c r="GSA23" s="107"/>
      <c r="GSB23" s="132"/>
      <c r="GSC23" s="132"/>
      <c r="GSD23" s="132"/>
      <c r="GSE23" s="190"/>
      <c r="GSF23" s="189"/>
      <c r="GSG23" s="131"/>
      <c r="GSH23" s="105"/>
      <c r="GSI23" s="105"/>
      <c r="GSJ23" s="106"/>
      <c r="GSK23" s="107"/>
      <c r="GSL23" s="132"/>
      <c r="GSM23" s="132"/>
      <c r="GSN23" s="132"/>
      <c r="GSO23" s="190"/>
      <c r="GSP23" s="189"/>
      <c r="GSQ23" s="131"/>
      <c r="GSR23" s="105"/>
      <c r="GSS23" s="105"/>
      <c r="GST23" s="106"/>
      <c r="GSU23" s="107"/>
      <c r="GSV23" s="132"/>
      <c r="GSW23" s="132"/>
      <c r="GSX23" s="132"/>
      <c r="GSY23" s="190"/>
      <c r="GSZ23" s="189"/>
      <c r="GTA23" s="131"/>
      <c r="GTB23" s="105"/>
      <c r="GTC23" s="105"/>
      <c r="GTD23" s="106"/>
      <c r="GTE23" s="107"/>
      <c r="GTF23" s="132"/>
      <c r="GTG23" s="132"/>
      <c r="GTH23" s="132"/>
      <c r="GTI23" s="190"/>
      <c r="GTJ23" s="189"/>
      <c r="GTK23" s="131"/>
      <c r="GTL23" s="105"/>
      <c r="GTM23" s="105"/>
      <c r="GTN23" s="106"/>
      <c r="GTO23" s="107"/>
      <c r="GTP23" s="132"/>
      <c r="GTQ23" s="132"/>
      <c r="GTR23" s="132"/>
      <c r="GTS23" s="190"/>
      <c r="GTT23" s="189"/>
      <c r="GTU23" s="131"/>
      <c r="GTV23" s="105"/>
      <c r="GTW23" s="105"/>
      <c r="GTX23" s="106"/>
      <c r="GTY23" s="107"/>
      <c r="GTZ23" s="132"/>
      <c r="GUA23" s="132"/>
      <c r="GUB23" s="132"/>
      <c r="GUC23" s="190"/>
      <c r="GUD23" s="189"/>
      <c r="GUE23" s="131"/>
      <c r="GUF23" s="105"/>
      <c r="GUG23" s="105"/>
      <c r="GUH23" s="106"/>
      <c r="GUI23" s="107"/>
      <c r="GUJ23" s="132"/>
      <c r="GUK23" s="132"/>
      <c r="GUL23" s="132"/>
      <c r="GUM23" s="190"/>
      <c r="GUN23" s="189"/>
      <c r="GUO23" s="131"/>
      <c r="GUP23" s="105"/>
      <c r="GUQ23" s="105"/>
      <c r="GUR23" s="106"/>
      <c r="GUS23" s="107"/>
      <c r="GUT23" s="132"/>
      <c r="GUU23" s="132"/>
      <c r="GUV23" s="132"/>
      <c r="GUW23" s="190"/>
      <c r="GUX23" s="189"/>
      <c r="GUY23" s="131"/>
      <c r="GUZ23" s="105"/>
      <c r="GVA23" s="105"/>
      <c r="GVB23" s="106"/>
      <c r="GVC23" s="107"/>
      <c r="GVD23" s="132"/>
      <c r="GVE23" s="132"/>
      <c r="GVF23" s="132"/>
      <c r="GVG23" s="190"/>
      <c r="GVH23" s="189"/>
      <c r="GVI23" s="131"/>
      <c r="GVJ23" s="105"/>
      <c r="GVK23" s="105"/>
      <c r="GVL23" s="106"/>
      <c r="GVM23" s="107"/>
      <c r="GVN23" s="132"/>
      <c r="GVO23" s="132"/>
      <c r="GVP23" s="132"/>
      <c r="GVQ23" s="190"/>
      <c r="GVR23" s="189"/>
      <c r="GVS23" s="131"/>
      <c r="GVT23" s="105"/>
      <c r="GVU23" s="105"/>
      <c r="GVV23" s="106"/>
      <c r="GVW23" s="107"/>
      <c r="GVX23" s="132"/>
      <c r="GVY23" s="132"/>
      <c r="GVZ23" s="132"/>
      <c r="GWA23" s="190"/>
      <c r="GWB23" s="189"/>
      <c r="GWC23" s="131"/>
      <c r="GWD23" s="105"/>
      <c r="GWE23" s="105"/>
      <c r="GWF23" s="106"/>
      <c r="GWG23" s="107"/>
      <c r="GWH23" s="132"/>
      <c r="GWI23" s="132"/>
      <c r="GWJ23" s="132"/>
      <c r="GWK23" s="190"/>
      <c r="GWL23" s="189"/>
      <c r="GWM23" s="131"/>
      <c r="GWN23" s="105"/>
      <c r="GWO23" s="105"/>
      <c r="GWP23" s="106"/>
      <c r="GWQ23" s="107"/>
      <c r="GWR23" s="132"/>
      <c r="GWS23" s="132"/>
      <c r="GWT23" s="132"/>
      <c r="GWU23" s="190"/>
      <c r="GWV23" s="189"/>
      <c r="GWW23" s="131"/>
      <c r="GWX23" s="105"/>
      <c r="GWY23" s="105"/>
      <c r="GWZ23" s="106"/>
      <c r="GXA23" s="107"/>
      <c r="GXB23" s="132"/>
      <c r="GXC23" s="132"/>
      <c r="GXD23" s="132"/>
      <c r="GXE23" s="190"/>
      <c r="GXF23" s="189"/>
      <c r="GXG23" s="131"/>
      <c r="GXH23" s="105"/>
      <c r="GXI23" s="105"/>
      <c r="GXJ23" s="106"/>
      <c r="GXK23" s="107"/>
      <c r="GXL23" s="132"/>
      <c r="GXM23" s="132"/>
      <c r="GXN23" s="132"/>
      <c r="GXO23" s="190"/>
      <c r="GXP23" s="189"/>
      <c r="GXQ23" s="131"/>
      <c r="GXR23" s="105"/>
      <c r="GXS23" s="105"/>
      <c r="GXT23" s="106"/>
      <c r="GXU23" s="107"/>
      <c r="GXV23" s="132"/>
      <c r="GXW23" s="132"/>
      <c r="GXX23" s="132"/>
      <c r="GXY23" s="190"/>
      <c r="GXZ23" s="189"/>
      <c r="GYA23" s="131"/>
      <c r="GYB23" s="105"/>
      <c r="GYC23" s="105"/>
      <c r="GYD23" s="106"/>
      <c r="GYE23" s="107"/>
      <c r="GYF23" s="132"/>
      <c r="GYG23" s="132"/>
      <c r="GYH23" s="132"/>
      <c r="GYI23" s="190"/>
      <c r="GYJ23" s="189"/>
      <c r="GYK23" s="131"/>
      <c r="GYL23" s="105"/>
      <c r="GYM23" s="105"/>
      <c r="GYN23" s="106"/>
      <c r="GYO23" s="107"/>
      <c r="GYP23" s="132"/>
      <c r="GYQ23" s="132"/>
      <c r="GYR23" s="132"/>
      <c r="GYS23" s="190"/>
      <c r="GYT23" s="189"/>
      <c r="GYU23" s="131"/>
      <c r="GYV23" s="105"/>
      <c r="GYW23" s="105"/>
      <c r="GYX23" s="106"/>
      <c r="GYY23" s="107"/>
      <c r="GYZ23" s="132"/>
      <c r="GZA23" s="132"/>
      <c r="GZB23" s="132"/>
      <c r="GZC23" s="190"/>
      <c r="GZD23" s="189"/>
      <c r="GZE23" s="131"/>
      <c r="GZF23" s="105"/>
      <c r="GZG23" s="105"/>
      <c r="GZH23" s="106"/>
      <c r="GZI23" s="107"/>
      <c r="GZJ23" s="132"/>
      <c r="GZK23" s="132"/>
      <c r="GZL23" s="132"/>
      <c r="GZM23" s="190"/>
      <c r="GZN23" s="189"/>
      <c r="GZO23" s="131"/>
      <c r="GZP23" s="105"/>
      <c r="GZQ23" s="105"/>
      <c r="GZR23" s="106"/>
      <c r="GZS23" s="107"/>
      <c r="GZT23" s="132"/>
      <c r="GZU23" s="132"/>
      <c r="GZV23" s="132"/>
      <c r="GZW23" s="190"/>
      <c r="GZX23" s="189"/>
      <c r="GZY23" s="131"/>
      <c r="GZZ23" s="105"/>
      <c r="HAA23" s="105"/>
      <c r="HAB23" s="106"/>
      <c r="HAC23" s="107"/>
      <c r="HAD23" s="132"/>
      <c r="HAE23" s="132"/>
      <c r="HAF23" s="132"/>
      <c r="HAG23" s="190"/>
      <c r="HAH23" s="189"/>
      <c r="HAI23" s="131"/>
      <c r="HAJ23" s="105"/>
      <c r="HAK23" s="105"/>
      <c r="HAL23" s="106"/>
      <c r="HAM23" s="107"/>
      <c r="HAN23" s="132"/>
      <c r="HAO23" s="132"/>
      <c r="HAP23" s="132"/>
      <c r="HAQ23" s="190"/>
      <c r="HAR23" s="189"/>
      <c r="HAS23" s="131"/>
      <c r="HAT23" s="105"/>
      <c r="HAU23" s="105"/>
      <c r="HAV23" s="106"/>
      <c r="HAW23" s="107"/>
      <c r="HAX23" s="132"/>
      <c r="HAY23" s="132"/>
      <c r="HAZ23" s="132"/>
      <c r="HBA23" s="190"/>
      <c r="HBB23" s="189"/>
      <c r="HBC23" s="131"/>
      <c r="HBD23" s="105"/>
      <c r="HBE23" s="105"/>
      <c r="HBF23" s="106"/>
      <c r="HBG23" s="107"/>
      <c r="HBH23" s="132"/>
      <c r="HBI23" s="132"/>
      <c r="HBJ23" s="132"/>
      <c r="HBK23" s="190"/>
      <c r="HBL23" s="189"/>
      <c r="HBM23" s="131"/>
      <c r="HBN23" s="105"/>
      <c r="HBO23" s="105"/>
      <c r="HBP23" s="106"/>
      <c r="HBQ23" s="107"/>
      <c r="HBR23" s="132"/>
      <c r="HBS23" s="132"/>
      <c r="HBT23" s="132"/>
      <c r="HBU23" s="190"/>
      <c r="HBV23" s="189"/>
      <c r="HBW23" s="131"/>
      <c r="HBX23" s="105"/>
      <c r="HBY23" s="105"/>
      <c r="HBZ23" s="106"/>
      <c r="HCA23" s="107"/>
      <c r="HCB23" s="132"/>
      <c r="HCC23" s="132"/>
      <c r="HCD23" s="132"/>
      <c r="HCE23" s="190"/>
      <c r="HCF23" s="189"/>
      <c r="HCG23" s="131"/>
      <c r="HCH23" s="105"/>
      <c r="HCI23" s="105"/>
      <c r="HCJ23" s="106"/>
      <c r="HCK23" s="107"/>
      <c r="HCL23" s="132"/>
      <c r="HCM23" s="132"/>
      <c r="HCN23" s="132"/>
      <c r="HCO23" s="190"/>
      <c r="HCP23" s="189"/>
      <c r="HCQ23" s="131"/>
      <c r="HCR23" s="105"/>
      <c r="HCS23" s="105"/>
      <c r="HCT23" s="106"/>
      <c r="HCU23" s="107"/>
      <c r="HCV23" s="132"/>
      <c r="HCW23" s="132"/>
      <c r="HCX23" s="132"/>
      <c r="HCY23" s="190"/>
      <c r="HCZ23" s="189"/>
      <c r="HDA23" s="131"/>
      <c r="HDB23" s="105"/>
      <c r="HDC23" s="105"/>
      <c r="HDD23" s="106"/>
      <c r="HDE23" s="107"/>
      <c r="HDF23" s="132"/>
      <c r="HDG23" s="132"/>
      <c r="HDH23" s="132"/>
      <c r="HDI23" s="190"/>
      <c r="HDJ23" s="189"/>
      <c r="HDK23" s="131"/>
      <c r="HDL23" s="105"/>
      <c r="HDM23" s="105"/>
      <c r="HDN23" s="106"/>
      <c r="HDO23" s="107"/>
      <c r="HDP23" s="132"/>
      <c r="HDQ23" s="132"/>
      <c r="HDR23" s="132"/>
      <c r="HDS23" s="190"/>
      <c r="HDT23" s="189"/>
      <c r="HDU23" s="131"/>
      <c r="HDV23" s="105"/>
      <c r="HDW23" s="105"/>
      <c r="HDX23" s="106"/>
      <c r="HDY23" s="107"/>
      <c r="HDZ23" s="132"/>
      <c r="HEA23" s="132"/>
      <c r="HEB23" s="132"/>
      <c r="HEC23" s="190"/>
      <c r="HED23" s="189"/>
      <c r="HEE23" s="131"/>
      <c r="HEF23" s="105"/>
      <c r="HEG23" s="105"/>
      <c r="HEH23" s="106"/>
      <c r="HEI23" s="107"/>
      <c r="HEJ23" s="132"/>
      <c r="HEK23" s="132"/>
      <c r="HEL23" s="132"/>
      <c r="HEM23" s="190"/>
      <c r="HEN23" s="189"/>
      <c r="HEO23" s="131"/>
      <c r="HEP23" s="105"/>
      <c r="HEQ23" s="105"/>
      <c r="HER23" s="106"/>
      <c r="HES23" s="107"/>
      <c r="HET23" s="132"/>
      <c r="HEU23" s="132"/>
      <c r="HEV23" s="132"/>
      <c r="HEW23" s="190"/>
      <c r="HEX23" s="189"/>
      <c r="HEY23" s="131"/>
      <c r="HEZ23" s="105"/>
      <c r="HFA23" s="105"/>
      <c r="HFB23" s="106"/>
      <c r="HFC23" s="107"/>
      <c r="HFD23" s="132"/>
      <c r="HFE23" s="132"/>
      <c r="HFF23" s="132"/>
      <c r="HFG23" s="190"/>
      <c r="HFH23" s="189"/>
      <c r="HFI23" s="131"/>
      <c r="HFJ23" s="105"/>
      <c r="HFK23" s="105"/>
      <c r="HFL23" s="106"/>
      <c r="HFM23" s="107"/>
      <c r="HFN23" s="132"/>
      <c r="HFO23" s="132"/>
      <c r="HFP23" s="132"/>
      <c r="HFQ23" s="190"/>
      <c r="HFR23" s="189"/>
      <c r="HFS23" s="131"/>
      <c r="HFT23" s="105"/>
      <c r="HFU23" s="105"/>
      <c r="HFV23" s="106"/>
      <c r="HFW23" s="107"/>
      <c r="HFX23" s="132"/>
      <c r="HFY23" s="132"/>
      <c r="HFZ23" s="132"/>
      <c r="HGA23" s="190"/>
      <c r="HGB23" s="189"/>
      <c r="HGC23" s="131"/>
      <c r="HGD23" s="105"/>
      <c r="HGE23" s="105"/>
      <c r="HGF23" s="106"/>
      <c r="HGG23" s="107"/>
      <c r="HGH23" s="132"/>
      <c r="HGI23" s="132"/>
      <c r="HGJ23" s="132"/>
      <c r="HGK23" s="190"/>
      <c r="HGL23" s="189"/>
      <c r="HGM23" s="131"/>
      <c r="HGN23" s="105"/>
      <c r="HGO23" s="105"/>
      <c r="HGP23" s="106"/>
      <c r="HGQ23" s="107"/>
      <c r="HGR23" s="132"/>
      <c r="HGS23" s="132"/>
      <c r="HGT23" s="132"/>
      <c r="HGU23" s="190"/>
      <c r="HGV23" s="189"/>
      <c r="HGW23" s="131"/>
      <c r="HGX23" s="105"/>
      <c r="HGY23" s="105"/>
      <c r="HGZ23" s="106"/>
      <c r="HHA23" s="107"/>
      <c r="HHB23" s="132"/>
      <c r="HHC23" s="132"/>
      <c r="HHD23" s="132"/>
      <c r="HHE23" s="190"/>
      <c r="HHF23" s="189"/>
      <c r="HHG23" s="131"/>
      <c r="HHH23" s="105"/>
      <c r="HHI23" s="105"/>
      <c r="HHJ23" s="106"/>
      <c r="HHK23" s="107"/>
      <c r="HHL23" s="132"/>
      <c r="HHM23" s="132"/>
      <c r="HHN23" s="132"/>
      <c r="HHO23" s="190"/>
      <c r="HHP23" s="189"/>
      <c r="HHQ23" s="131"/>
      <c r="HHR23" s="105"/>
      <c r="HHS23" s="105"/>
      <c r="HHT23" s="106"/>
      <c r="HHU23" s="107"/>
      <c r="HHV23" s="132"/>
      <c r="HHW23" s="132"/>
      <c r="HHX23" s="132"/>
      <c r="HHY23" s="190"/>
      <c r="HHZ23" s="189"/>
      <c r="HIA23" s="131"/>
      <c r="HIB23" s="105"/>
      <c r="HIC23" s="105"/>
      <c r="HID23" s="106"/>
      <c r="HIE23" s="107"/>
      <c r="HIF23" s="132"/>
      <c r="HIG23" s="132"/>
      <c r="HIH23" s="132"/>
      <c r="HII23" s="190"/>
      <c r="HIJ23" s="189"/>
      <c r="HIK23" s="131"/>
      <c r="HIL23" s="105"/>
      <c r="HIM23" s="105"/>
      <c r="HIN23" s="106"/>
      <c r="HIO23" s="107"/>
      <c r="HIP23" s="132"/>
      <c r="HIQ23" s="132"/>
      <c r="HIR23" s="132"/>
      <c r="HIS23" s="190"/>
      <c r="HIT23" s="189"/>
      <c r="HIU23" s="131"/>
      <c r="HIV23" s="105"/>
      <c r="HIW23" s="105"/>
      <c r="HIX23" s="106"/>
      <c r="HIY23" s="107"/>
      <c r="HIZ23" s="132"/>
      <c r="HJA23" s="132"/>
      <c r="HJB23" s="132"/>
      <c r="HJC23" s="190"/>
      <c r="HJD23" s="189"/>
      <c r="HJE23" s="131"/>
      <c r="HJF23" s="105"/>
      <c r="HJG23" s="105"/>
      <c r="HJH23" s="106"/>
      <c r="HJI23" s="107"/>
      <c r="HJJ23" s="132"/>
      <c r="HJK23" s="132"/>
      <c r="HJL23" s="132"/>
      <c r="HJM23" s="190"/>
      <c r="HJN23" s="189"/>
      <c r="HJO23" s="131"/>
      <c r="HJP23" s="105"/>
      <c r="HJQ23" s="105"/>
      <c r="HJR23" s="106"/>
      <c r="HJS23" s="107"/>
      <c r="HJT23" s="132"/>
      <c r="HJU23" s="132"/>
      <c r="HJV23" s="132"/>
      <c r="HJW23" s="190"/>
      <c r="HJX23" s="189"/>
      <c r="HJY23" s="131"/>
      <c r="HJZ23" s="105"/>
      <c r="HKA23" s="105"/>
      <c r="HKB23" s="106"/>
      <c r="HKC23" s="107"/>
      <c r="HKD23" s="132"/>
      <c r="HKE23" s="132"/>
      <c r="HKF23" s="132"/>
      <c r="HKG23" s="190"/>
      <c r="HKH23" s="189"/>
      <c r="HKI23" s="131"/>
      <c r="HKJ23" s="105"/>
      <c r="HKK23" s="105"/>
      <c r="HKL23" s="106"/>
      <c r="HKM23" s="107"/>
      <c r="HKN23" s="132"/>
      <c r="HKO23" s="132"/>
      <c r="HKP23" s="132"/>
      <c r="HKQ23" s="190"/>
      <c r="HKR23" s="189"/>
      <c r="HKS23" s="131"/>
      <c r="HKT23" s="105"/>
      <c r="HKU23" s="105"/>
      <c r="HKV23" s="106"/>
      <c r="HKW23" s="107"/>
      <c r="HKX23" s="132"/>
      <c r="HKY23" s="132"/>
      <c r="HKZ23" s="132"/>
      <c r="HLA23" s="190"/>
      <c r="HLB23" s="189"/>
      <c r="HLC23" s="131"/>
      <c r="HLD23" s="105"/>
      <c r="HLE23" s="105"/>
      <c r="HLF23" s="106"/>
      <c r="HLG23" s="107"/>
      <c r="HLH23" s="132"/>
      <c r="HLI23" s="132"/>
      <c r="HLJ23" s="132"/>
      <c r="HLK23" s="190"/>
      <c r="HLL23" s="189"/>
      <c r="HLM23" s="131"/>
      <c r="HLN23" s="105"/>
      <c r="HLO23" s="105"/>
      <c r="HLP23" s="106"/>
      <c r="HLQ23" s="107"/>
      <c r="HLR23" s="132"/>
      <c r="HLS23" s="132"/>
      <c r="HLT23" s="132"/>
      <c r="HLU23" s="190"/>
      <c r="HLV23" s="189"/>
      <c r="HLW23" s="131"/>
      <c r="HLX23" s="105"/>
      <c r="HLY23" s="105"/>
      <c r="HLZ23" s="106"/>
      <c r="HMA23" s="107"/>
      <c r="HMB23" s="132"/>
      <c r="HMC23" s="132"/>
      <c r="HMD23" s="132"/>
      <c r="HME23" s="190"/>
      <c r="HMF23" s="189"/>
      <c r="HMG23" s="131"/>
      <c r="HMH23" s="105"/>
      <c r="HMI23" s="105"/>
      <c r="HMJ23" s="106"/>
      <c r="HMK23" s="107"/>
      <c r="HML23" s="132"/>
      <c r="HMM23" s="132"/>
      <c r="HMN23" s="132"/>
      <c r="HMO23" s="190"/>
      <c r="HMP23" s="189"/>
      <c r="HMQ23" s="131"/>
      <c r="HMR23" s="105"/>
      <c r="HMS23" s="105"/>
      <c r="HMT23" s="106"/>
      <c r="HMU23" s="107"/>
      <c r="HMV23" s="132"/>
      <c r="HMW23" s="132"/>
      <c r="HMX23" s="132"/>
      <c r="HMY23" s="190"/>
      <c r="HMZ23" s="189"/>
      <c r="HNA23" s="131"/>
      <c r="HNB23" s="105"/>
      <c r="HNC23" s="105"/>
      <c r="HND23" s="106"/>
      <c r="HNE23" s="107"/>
      <c r="HNF23" s="132"/>
      <c r="HNG23" s="132"/>
      <c r="HNH23" s="132"/>
      <c r="HNI23" s="190"/>
      <c r="HNJ23" s="189"/>
      <c r="HNK23" s="131"/>
      <c r="HNL23" s="105"/>
      <c r="HNM23" s="105"/>
      <c r="HNN23" s="106"/>
      <c r="HNO23" s="107"/>
      <c r="HNP23" s="132"/>
      <c r="HNQ23" s="132"/>
      <c r="HNR23" s="132"/>
      <c r="HNS23" s="190"/>
      <c r="HNT23" s="189"/>
      <c r="HNU23" s="131"/>
      <c r="HNV23" s="105"/>
      <c r="HNW23" s="105"/>
      <c r="HNX23" s="106"/>
      <c r="HNY23" s="107"/>
      <c r="HNZ23" s="132"/>
      <c r="HOA23" s="132"/>
      <c r="HOB23" s="132"/>
      <c r="HOC23" s="190"/>
      <c r="HOD23" s="189"/>
      <c r="HOE23" s="131"/>
      <c r="HOF23" s="105"/>
      <c r="HOG23" s="105"/>
      <c r="HOH23" s="106"/>
      <c r="HOI23" s="107"/>
      <c r="HOJ23" s="132"/>
      <c r="HOK23" s="132"/>
      <c r="HOL23" s="132"/>
      <c r="HOM23" s="190"/>
      <c r="HON23" s="189"/>
      <c r="HOO23" s="131"/>
      <c r="HOP23" s="105"/>
      <c r="HOQ23" s="105"/>
      <c r="HOR23" s="106"/>
      <c r="HOS23" s="107"/>
      <c r="HOT23" s="132"/>
      <c r="HOU23" s="132"/>
      <c r="HOV23" s="132"/>
      <c r="HOW23" s="190"/>
      <c r="HOX23" s="189"/>
      <c r="HOY23" s="131"/>
      <c r="HOZ23" s="105"/>
      <c r="HPA23" s="105"/>
      <c r="HPB23" s="106"/>
      <c r="HPC23" s="107"/>
      <c r="HPD23" s="132"/>
      <c r="HPE23" s="132"/>
      <c r="HPF23" s="132"/>
      <c r="HPG23" s="190"/>
      <c r="HPH23" s="189"/>
      <c r="HPI23" s="131"/>
      <c r="HPJ23" s="105"/>
      <c r="HPK23" s="105"/>
      <c r="HPL23" s="106"/>
      <c r="HPM23" s="107"/>
      <c r="HPN23" s="132"/>
      <c r="HPO23" s="132"/>
      <c r="HPP23" s="132"/>
      <c r="HPQ23" s="190"/>
      <c r="HPR23" s="189"/>
      <c r="HPS23" s="131"/>
      <c r="HPT23" s="105"/>
      <c r="HPU23" s="105"/>
      <c r="HPV23" s="106"/>
      <c r="HPW23" s="107"/>
      <c r="HPX23" s="132"/>
      <c r="HPY23" s="132"/>
      <c r="HPZ23" s="132"/>
      <c r="HQA23" s="190"/>
      <c r="HQB23" s="189"/>
      <c r="HQC23" s="131"/>
      <c r="HQD23" s="105"/>
      <c r="HQE23" s="105"/>
      <c r="HQF23" s="106"/>
      <c r="HQG23" s="107"/>
      <c r="HQH23" s="132"/>
      <c r="HQI23" s="132"/>
      <c r="HQJ23" s="132"/>
      <c r="HQK23" s="190"/>
      <c r="HQL23" s="189"/>
      <c r="HQM23" s="131"/>
      <c r="HQN23" s="105"/>
      <c r="HQO23" s="105"/>
      <c r="HQP23" s="106"/>
      <c r="HQQ23" s="107"/>
      <c r="HQR23" s="132"/>
      <c r="HQS23" s="132"/>
      <c r="HQT23" s="132"/>
      <c r="HQU23" s="190"/>
      <c r="HQV23" s="189"/>
      <c r="HQW23" s="131"/>
      <c r="HQX23" s="105"/>
      <c r="HQY23" s="105"/>
      <c r="HQZ23" s="106"/>
      <c r="HRA23" s="107"/>
      <c r="HRB23" s="132"/>
      <c r="HRC23" s="132"/>
      <c r="HRD23" s="132"/>
      <c r="HRE23" s="190"/>
      <c r="HRF23" s="189"/>
      <c r="HRG23" s="131"/>
      <c r="HRH23" s="105"/>
      <c r="HRI23" s="105"/>
      <c r="HRJ23" s="106"/>
      <c r="HRK23" s="107"/>
      <c r="HRL23" s="132"/>
      <c r="HRM23" s="132"/>
      <c r="HRN23" s="132"/>
      <c r="HRO23" s="190"/>
      <c r="HRP23" s="189"/>
      <c r="HRQ23" s="131"/>
      <c r="HRR23" s="105"/>
      <c r="HRS23" s="105"/>
      <c r="HRT23" s="106"/>
      <c r="HRU23" s="107"/>
      <c r="HRV23" s="132"/>
      <c r="HRW23" s="132"/>
      <c r="HRX23" s="132"/>
      <c r="HRY23" s="190"/>
      <c r="HRZ23" s="189"/>
      <c r="HSA23" s="131"/>
      <c r="HSB23" s="105"/>
      <c r="HSC23" s="105"/>
      <c r="HSD23" s="106"/>
      <c r="HSE23" s="107"/>
      <c r="HSF23" s="132"/>
      <c r="HSG23" s="132"/>
      <c r="HSH23" s="132"/>
      <c r="HSI23" s="190"/>
      <c r="HSJ23" s="189"/>
      <c r="HSK23" s="131"/>
      <c r="HSL23" s="105"/>
      <c r="HSM23" s="105"/>
      <c r="HSN23" s="106"/>
      <c r="HSO23" s="107"/>
      <c r="HSP23" s="132"/>
      <c r="HSQ23" s="132"/>
      <c r="HSR23" s="132"/>
      <c r="HSS23" s="190"/>
      <c r="HST23" s="189"/>
      <c r="HSU23" s="131"/>
      <c r="HSV23" s="105"/>
      <c r="HSW23" s="105"/>
      <c r="HSX23" s="106"/>
      <c r="HSY23" s="107"/>
      <c r="HSZ23" s="132"/>
      <c r="HTA23" s="132"/>
      <c r="HTB23" s="132"/>
      <c r="HTC23" s="190"/>
      <c r="HTD23" s="189"/>
      <c r="HTE23" s="131"/>
      <c r="HTF23" s="105"/>
      <c r="HTG23" s="105"/>
      <c r="HTH23" s="106"/>
      <c r="HTI23" s="107"/>
      <c r="HTJ23" s="132"/>
      <c r="HTK23" s="132"/>
      <c r="HTL23" s="132"/>
      <c r="HTM23" s="190"/>
      <c r="HTN23" s="189"/>
      <c r="HTO23" s="131"/>
      <c r="HTP23" s="105"/>
      <c r="HTQ23" s="105"/>
      <c r="HTR23" s="106"/>
      <c r="HTS23" s="107"/>
      <c r="HTT23" s="132"/>
      <c r="HTU23" s="132"/>
      <c r="HTV23" s="132"/>
      <c r="HTW23" s="190"/>
      <c r="HTX23" s="189"/>
      <c r="HTY23" s="131"/>
      <c r="HTZ23" s="105"/>
      <c r="HUA23" s="105"/>
      <c r="HUB23" s="106"/>
      <c r="HUC23" s="107"/>
      <c r="HUD23" s="132"/>
      <c r="HUE23" s="132"/>
      <c r="HUF23" s="132"/>
      <c r="HUG23" s="190"/>
      <c r="HUH23" s="189"/>
      <c r="HUI23" s="131"/>
      <c r="HUJ23" s="105"/>
      <c r="HUK23" s="105"/>
      <c r="HUL23" s="106"/>
      <c r="HUM23" s="107"/>
      <c r="HUN23" s="132"/>
      <c r="HUO23" s="132"/>
      <c r="HUP23" s="132"/>
      <c r="HUQ23" s="190"/>
      <c r="HUR23" s="189"/>
      <c r="HUS23" s="131"/>
      <c r="HUT23" s="105"/>
      <c r="HUU23" s="105"/>
      <c r="HUV23" s="106"/>
      <c r="HUW23" s="107"/>
      <c r="HUX23" s="132"/>
      <c r="HUY23" s="132"/>
      <c r="HUZ23" s="132"/>
      <c r="HVA23" s="190"/>
      <c r="HVB23" s="189"/>
      <c r="HVC23" s="131"/>
      <c r="HVD23" s="105"/>
      <c r="HVE23" s="105"/>
      <c r="HVF23" s="106"/>
      <c r="HVG23" s="107"/>
      <c r="HVH23" s="132"/>
      <c r="HVI23" s="132"/>
      <c r="HVJ23" s="132"/>
      <c r="HVK23" s="190"/>
      <c r="HVL23" s="189"/>
      <c r="HVM23" s="131"/>
      <c r="HVN23" s="105"/>
      <c r="HVO23" s="105"/>
      <c r="HVP23" s="106"/>
      <c r="HVQ23" s="107"/>
      <c r="HVR23" s="132"/>
      <c r="HVS23" s="132"/>
      <c r="HVT23" s="132"/>
      <c r="HVU23" s="190"/>
      <c r="HVV23" s="189"/>
      <c r="HVW23" s="131"/>
      <c r="HVX23" s="105"/>
      <c r="HVY23" s="105"/>
      <c r="HVZ23" s="106"/>
      <c r="HWA23" s="107"/>
      <c r="HWB23" s="132"/>
      <c r="HWC23" s="132"/>
      <c r="HWD23" s="132"/>
      <c r="HWE23" s="190"/>
      <c r="HWF23" s="189"/>
      <c r="HWG23" s="131"/>
      <c r="HWH23" s="105"/>
      <c r="HWI23" s="105"/>
      <c r="HWJ23" s="106"/>
      <c r="HWK23" s="107"/>
      <c r="HWL23" s="132"/>
      <c r="HWM23" s="132"/>
      <c r="HWN23" s="132"/>
      <c r="HWO23" s="190"/>
      <c r="HWP23" s="189"/>
      <c r="HWQ23" s="131"/>
      <c r="HWR23" s="105"/>
      <c r="HWS23" s="105"/>
      <c r="HWT23" s="106"/>
      <c r="HWU23" s="107"/>
      <c r="HWV23" s="132"/>
      <c r="HWW23" s="132"/>
      <c r="HWX23" s="132"/>
      <c r="HWY23" s="190"/>
      <c r="HWZ23" s="189"/>
      <c r="HXA23" s="131"/>
      <c r="HXB23" s="105"/>
      <c r="HXC23" s="105"/>
      <c r="HXD23" s="106"/>
      <c r="HXE23" s="107"/>
      <c r="HXF23" s="132"/>
      <c r="HXG23" s="132"/>
      <c r="HXH23" s="132"/>
      <c r="HXI23" s="190"/>
      <c r="HXJ23" s="189"/>
      <c r="HXK23" s="131"/>
      <c r="HXL23" s="105"/>
      <c r="HXM23" s="105"/>
      <c r="HXN23" s="106"/>
      <c r="HXO23" s="107"/>
      <c r="HXP23" s="132"/>
      <c r="HXQ23" s="132"/>
      <c r="HXR23" s="132"/>
      <c r="HXS23" s="190"/>
      <c r="HXT23" s="189"/>
      <c r="HXU23" s="131"/>
      <c r="HXV23" s="105"/>
      <c r="HXW23" s="105"/>
      <c r="HXX23" s="106"/>
      <c r="HXY23" s="107"/>
      <c r="HXZ23" s="132"/>
      <c r="HYA23" s="132"/>
      <c r="HYB23" s="132"/>
      <c r="HYC23" s="190"/>
      <c r="HYD23" s="189"/>
      <c r="HYE23" s="131"/>
      <c r="HYF23" s="105"/>
      <c r="HYG23" s="105"/>
      <c r="HYH23" s="106"/>
      <c r="HYI23" s="107"/>
      <c r="HYJ23" s="132"/>
      <c r="HYK23" s="132"/>
      <c r="HYL23" s="132"/>
      <c r="HYM23" s="190"/>
      <c r="HYN23" s="189"/>
      <c r="HYO23" s="131"/>
      <c r="HYP23" s="105"/>
      <c r="HYQ23" s="105"/>
      <c r="HYR23" s="106"/>
      <c r="HYS23" s="107"/>
      <c r="HYT23" s="132"/>
      <c r="HYU23" s="132"/>
      <c r="HYV23" s="132"/>
      <c r="HYW23" s="190"/>
      <c r="HYX23" s="189"/>
      <c r="HYY23" s="131"/>
      <c r="HYZ23" s="105"/>
      <c r="HZA23" s="105"/>
      <c r="HZB23" s="106"/>
      <c r="HZC23" s="107"/>
      <c r="HZD23" s="132"/>
      <c r="HZE23" s="132"/>
      <c r="HZF23" s="132"/>
      <c r="HZG23" s="190"/>
      <c r="HZH23" s="189"/>
      <c r="HZI23" s="131"/>
      <c r="HZJ23" s="105"/>
      <c r="HZK23" s="105"/>
      <c r="HZL23" s="106"/>
      <c r="HZM23" s="107"/>
      <c r="HZN23" s="132"/>
      <c r="HZO23" s="132"/>
      <c r="HZP23" s="132"/>
      <c r="HZQ23" s="190"/>
      <c r="HZR23" s="189"/>
      <c r="HZS23" s="131"/>
      <c r="HZT23" s="105"/>
      <c r="HZU23" s="105"/>
      <c r="HZV23" s="106"/>
      <c r="HZW23" s="107"/>
      <c r="HZX23" s="132"/>
      <c r="HZY23" s="132"/>
      <c r="HZZ23" s="132"/>
      <c r="IAA23" s="190"/>
      <c r="IAB23" s="189"/>
      <c r="IAC23" s="131"/>
      <c r="IAD23" s="105"/>
      <c r="IAE23" s="105"/>
      <c r="IAF23" s="106"/>
      <c r="IAG23" s="107"/>
      <c r="IAH23" s="132"/>
      <c r="IAI23" s="132"/>
      <c r="IAJ23" s="132"/>
      <c r="IAK23" s="190"/>
      <c r="IAL23" s="189"/>
      <c r="IAM23" s="131"/>
      <c r="IAN23" s="105"/>
      <c r="IAO23" s="105"/>
      <c r="IAP23" s="106"/>
      <c r="IAQ23" s="107"/>
      <c r="IAR23" s="132"/>
      <c r="IAS23" s="132"/>
      <c r="IAT23" s="132"/>
      <c r="IAU23" s="190"/>
      <c r="IAV23" s="189"/>
      <c r="IAW23" s="131"/>
      <c r="IAX23" s="105"/>
      <c r="IAY23" s="105"/>
      <c r="IAZ23" s="106"/>
      <c r="IBA23" s="107"/>
      <c r="IBB23" s="132"/>
      <c r="IBC23" s="132"/>
      <c r="IBD23" s="132"/>
      <c r="IBE23" s="190"/>
      <c r="IBF23" s="189"/>
      <c r="IBG23" s="131"/>
      <c r="IBH23" s="105"/>
      <c r="IBI23" s="105"/>
      <c r="IBJ23" s="106"/>
      <c r="IBK23" s="107"/>
      <c r="IBL23" s="132"/>
      <c r="IBM23" s="132"/>
      <c r="IBN23" s="132"/>
      <c r="IBO23" s="190"/>
      <c r="IBP23" s="189"/>
      <c r="IBQ23" s="131"/>
      <c r="IBR23" s="105"/>
      <c r="IBS23" s="105"/>
      <c r="IBT23" s="106"/>
      <c r="IBU23" s="107"/>
      <c r="IBV23" s="132"/>
      <c r="IBW23" s="132"/>
      <c r="IBX23" s="132"/>
      <c r="IBY23" s="190"/>
      <c r="IBZ23" s="189"/>
      <c r="ICA23" s="131"/>
      <c r="ICB23" s="105"/>
      <c r="ICC23" s="105"/>
      <c r="ICD23" s="106"/>
      <c r="ICE23" s="107"/>
      <c r="ICF23" s="132"/>
      <c r="ICG23" s="132"/>
      <c r="ICH23" s="132"/>
      <c r="ICI23" s="190"/>
      <c r="ICJ23" s="189"/>
      <c r="ICK23" s="131"/>
      <c r="ICL23" s="105"/>
      <c r="ICM23" s="105"/>
      <c r="ICN23" s="106"/>
      <c r="ICO23" s="107"/>
      <c r="ICP23" s="132"/>
      <c r="ICQ23" s="132"/>
      <c r="ICR23" s="132"/>
      <c r="ICS23" s="190"/>
      <c r="ICT23" s="189"/>
      <c r="ICU23" s="131"/>
      <c r="ICV23" s="105"/>
      <c r="ICW23" s="105"/>
      <c r="ICX23" s="106"/>
      <c r="ICY23" s="107"/>
      <c r="ICZ23" s="132"/>
      <c r="IDA23" s="132"/>
      <c r="IDB23" s="132"/>
      <c r="IDC23" s="190"/>
      <c r="IDD23" s="189"/>
      <c r="IDE23" s="131"/>
      <c r="IDF23" s="105"/>
      <c r="IDG23" s="105"/>
      <c r="IDH23" s="106"/>
      <c r="IDI23" s="107"/>
      <c r="IDJ23" s="132"/>
      <c r="IDK23" s="132"/>
      <c r="IDL23" s="132"/>
      <c r="IDM23" s="190"/>
      <c r="IDN23" s="189"/>
      <c r="IDO23" s="131"/>
      <c r="IDP23" s="105"/>
      <c r="IDQ23" s="105"/>
      <c r="IDR23" s="106"/>
      <c r="IDS23" s="107"/>
      <c r="IDT23" s="132"/>
      <c r="IDU23" s="132"/>
      <c r="IDV23" s="132"/>
      <c r="IDW23" s="190"/>
      <c r="IDX23" s="189"/>
      <c r="IDY23" s="131"/>
      <c r="IDZ23" s="105"/>
      <c r="IEA23" s="105"/>
      <c r="IEB23" s="106"/>
      <c r="IEC23" s="107"/>
      <c r="IED23" s="132"/>
      <c r="IEE23" s="132"/>
      <c r="IEF23" s="132"/>
      <c r="IEG23" s="190"/>
      <c r="IEH23" s="189"/>
      <c r="IEI23" s="131"/>
      <c r="IEJ23" s="105"/>
      <c r="IEK23" s="105"/>
      <c r="IEL23" s="106"/>
      <c r="IEM23" s="107"/>
      <c r="IEN23" s="132"/>
      <c r="IEO23" s="132"/>
      <c r="IEP23" s="132"/>
      <c r="IEQ23" s="190"/>
      <c r="IER23" s="189"/>
      <c r="IES23" s="131"/>
      <c r="IET23" s="105"/>
      <c r="IEU23" s="105"/>
      <c r="IEV23" s="106"/>
      <c r="IEW23" s="107"/>
      <c r="IEX23" s="132"/>
      <c r="IEY23" s="132"/>
      <c r="IEZ23" s="132"/>
      <c r="IFA23" s="190"/>
      <c r="IFB23" s="189"/>
      <c r="IFC23" s="131"/>
      <c r="IFD23" s="105"/>
      <c r="IFE23" s="105"/>
      <c r="IFF23" s="106"/>
      <c r="IFG23" s="107"/>
      <c r="IFH23" s="132"/>
      <c r="IFI23" s="132"/>
      <c r="IFJ23" s="132"/>
      <c r="IFK23" s="190"/>
      <c r="IFL23" s="189"/>
      <c r="IFM23" s="131"/>
      <c r="IFN23" s="105"/>
      <c r="IFO23" s="105"/>
      <c r="IFP23" s="106"/>
      <c r="IFQ23" s="107"/>
      <c r="IFR23" s="132"/>
      <c r="IFS23" s="132"/>
      <c r="IFT23" s="132"/>
      <c r="IFU23" s="190"/>
      <c r="IFV23" s="189"/>
      <c r="IFW23" s="131"/>
      <c r="IFX23" s="105"/>
      <c r="IFY23" s="105"/>
      <c r="IFZ23" s="106"/>
      <c r="IGA23" s="107"/>
      <c r="IGB23" s="132"/>
      <c r="IGC23" s="132"/>
      <c r="IGD23" s="132"/>
      <c r="IGE23" s="190"/>
      <c r="IGF23" s="189"/>
      <c r="IGG23" s="131"/>
      <c r="IGH23" s="105"/>
      <c r="IGI23" s="105"/>
      <c r="IGJ23" s="106"/>
      <c r="IGK23" s="107"/>
      <c r="IGL23" s="132"/>
      <c r="IGM23" s="132"/>
      <c r="IGN23" s="132"/>
      <c r="IGO23" s="190"/>
      <c r="IGP23" s="189"/>
      <c r="IGQ23" s="131"/>
      <c r="IGR23" s="105"/>
      <c r="IGS23" s="105"/>
      <c r="IGT23" s="106"/>
      <c r="IGU23" s="107"/>
      <c r="IGV23" s="132"/>
      <c r="IGW23" s="132"/>
      <c r="IGX23" s="132"/>
      <c r="IGY23" s="190"/>
      <c r="IGZ23" s="189"/>
      <c r="IHA23" s="131"/>
      <c r="IHB23" s="105"/>
      <c r="IHC23" s="105"/>
      <c r="IHD23" s="106"/>
      <c r="IHE23" s="107"/>
      <c r="IHF23" s="132"/>
      <c r="IHG23" s="132"/>
      <c r="IHH23" s="132"/>
      <c r="IHI23" s="190"/>
      <c r="IHJ23" s="189"/>
      <c r="IHK23" s="131"/>
      <c r="IHL23" s="105"/>
      <c r="IHM23" s="105"/>
      <c r="IHN23" s="106"/>
      <c r="IHO23" s="107"/>
      <c r="IHP23" s="132"/>
      <c r="IHQ23" s="132"/>
      <c r="IHR23" s="132"/>
      <c r="IHS23" s="190"/>
      <c r="IHT23" s="189"/>
      <c r="IHU23" s="131"/>
      <c r="IHV23" s="105"/>
      <c r="IHW23" s="105"/>
      <c r="IHX23" s="106"/>
      <c r="IHY23" s="107"/>
      <c r="IHZ23" s="132"/>
      <c r="IIA23" s="132"/>
      <c r="IIB23" s="132"/>
      <c r="IIC23" s="190"/>
      <c r="IID23" s="189"/>
      <c r="IIE23" s="131"/>
      <c r="IIF23" s="105"/>
      <c r="IIG23" s="105"/>
      <c r="IIH23" s="106"/>
      <c r="III23" s="107"/>
      <c r="IIJ23" s="132"/>
      <c r="IIK23" s="132"/>
      <c r="IIL23" s="132"/>
      <c r="IIM23" s="190"/>
      <c r="IIN23" s="189"/>
      <c r="IIO23" s="131"/>
      <c r="IIP23" s="105"/>
      <c r="IIQ23" s="105"/>
      <c r="IIR23" s="106"/>
      <c r="IIS23" s="107"/>
      <c r="IIT23" s="132"/>
      <c r="IIU23" s="132"/>
      <c r="IIV23" s="132"/>
      <c r="IIW23" s="190"/>
      <c r="IIX23" s="189"/>
      <c r="IIY23" s="131"/>
      <c r="IIZ23" s="105"/>
      <c r="IJA23" s="105"/>
      <c r="IJB23" s="106"/>
      <c r="IJC23" s="107"/>
      <c r="IJD23" s="132"/>
      <c r="IJE23" s="132"/>
      <c r="IJF23" s="132"/>
      <c r="IJG23" s="190"/>
      <c r="IJH23" s="189"/>
      <c r="IJI23" s="131"/>
      <c r="IJJ23" s="105"/>
      <c r="IJK23" s="105"/>
      <c r="IJL23" s="106"/>
      <c r="IJM23" s="107"/>
      <c r="IJN23" s="132"/>
      <c r="IJO23" s="132"/>
      <c r="IJP23" s="132"/>
      <c r="IJQ23" s="190"/>
      <c r="IJR23" s="189"/>
      <c r="IJS23" s="131"/>
      <c r="IJT23" s="105"/>
      <c r="IJU23" s="105"/>
      <c r="IJV23" s="106"/>
      <c r="IJW23" s="107"/>
      <c r="IJX23" s="132"/>
      <c r="IJY23" s="132"/>
      <c r="IJZ23" s="132"/>
      <c r="IKA23" s="190"/>
      <c r="IKB23" s="189"/>
      <c r="IKC23" s="131"/>
      <c r="IKD23" s="105"/>
      <c r="IKE23" s="105"/>
      <c r="IKF23" s="106"/>
      <c r="IKG23" s="107"/>
      <c r="IKH23" s="132"/>
      <c r="IKI23" s="132"/>
      <c r="IKJ23" s="132"/>
      <c r="IKK23" s="190"/>
      <c r="IKL23" s="189"/>
      <c r="IKM23" s="131"/>
      <c r="IKN23" s="105"/>
      <c r="IKO23" s="105"/>
      <c r="IKP23" s="106"/>
      <c r="IKQ23" s="107"/>
      <c r="IKR23" s="132"/>
      <c r="IKS23" s="132"/>
      <c r="IKT23" s="132"/>
      <c r="IKU23" s="190"/>
      <c r="IKV23" s="189"/>
      <c r="IKW23" s="131"/>
      <c r="IKX23" s="105"/>
      <c r="IKY23" s="105"/>
      <c r="IKZ23" s="106"/>
      <c r="ILA23" s="107"/>
      <c r="ILB23" s="132"/>
      <c r="ILC23" s="132"/>
      <c r="ILD23" s="132"/>
      <c r="ILE23" s="190"/>
      <c r="ILF23" s="189"/>
      <c r="ILG23" s="131"/>
      <c r="ILH23" s="105"/>
      <c r="ILI23" s="105"/>
      <c r="ILJ23" s="106"/>
      <c r="ILK23" s="107"/>
      <c r="ILL23" s="132"/>
      <c r="ILM23" s="132"/>
      <c r="ILN23" s="132"/>
      <c r="ILO23" s="190"/>
      <c r="ILP23" s="189"/>
      <c r="ILQ23" s="131"/>
      <c r="ILR23" s="105"/>
      <c r="ILS23" s="105"/>
      <c r="ILT23" s="106"/>
      <c r="ILU23" s="107"/>
      <c r="ILV23" s="132"/>
      <c r="ILW23" s="132"/>
      <c r="ILX23" s="132"/>
      <c r="ILY23" s="190"/>
      <c r="ILZ23" s="189"/>
      <c r="IMA23" s="131"/>
      <c r="IMB23" s="105"/>
      <c r="IMC23" s="105"/>
      <c r="IMD23" s="106"/>
      <c r="IME23" s="107"/>
      <c r="IMF23" s="132"/>
      <c r="IMG23" s="132"/>
      <c r="IMH23" s="132"/>
      <c r="IMI23" s="190"/>
      <c r="IMJ23" s="189"/>
      <c r="IMK23" s="131"/>
      <c r="IML23" s="105"/>
      <c r="IMM23" s="105"/>
      <c r="IMN23" s="106"/>
      <c r="IMO23" s="107"/>
      <c r="IMP23" s="132"/>
      <c r="IMQ23" s="132"/>
      <c r="IMR23" s="132"/>
      <c r="IMS23" s="190"/>
      <c r="IMT23" s="189"/>
      <c r="IMU23" s="131"/>
      <c r="IMV23" s="105"/>
      <c r="IMW23" s="105"/>
      <c r="IMX23" s="106"/>
      <c r="IMY23" s="107"/>
      <c r="IMZ23" s="132"/>
      <c r="INA23" s="132"/>
      <c r="INB23" s="132"/>
      <c r="INC23" s="190"/>
      <c r="IND23" s="189"/>
      <c r="INE23" s="131"/>
      <c r="INF23" s="105"/>
      <c r="ING23" s="105"/>
      <c r="INH23" s="106"/>
      <c r="INI23" s="107"/>
      <c r="INJ23" s="132"/>
      <c r="INK23" s="132"/>
      <c r="INL23" s="132"/>
      <c r="INM23" s="190"/>
      <c r="INN23" s="189"/>
      <c r="INO23" s="131"/>
      <c r="INP23" s="105"/>
      <c r="INQ23" s="105"/>
      <c r="INR23" s="106"/>
      <c r="INS23" s="107"/>
      <c r="INT23" s="132"/>
      <c r="INU23" s="132"/>
      <c r="INV23" s="132"/>
      <c r="INW23" s="190"/>
      <c r="INX23" s="189"/>
      <c r="INY23" s="131"/>
      <c r="INZ23" s="105"/>
      <c r="IOA23" s="105"/>
      <c r="IOB23" s="106"/>
      <c r="IOC23" s="107"/>
      <c r="IOD23" s="132"/>
      <c r="IOE23" s="132"/>
      <c r="IOF23" s="132"/>
      <c r="IOG23" s="190"/>
      <c r="IOH23" s="189"/>
      <c r="IOI23" s="131"/>
      <c r="IOJ23" s="105"/>
      <c r="IOK23" s="105"/>
      <c r="IOL23" s="106"/>
      <c r="IOM23" s="107"/>
      <c r="ION23" s="132"/>
      <c r="IOO23" s="132"/>
      <c r="IOP23" s="132"/>
      <c r="IOQ23" s="190"/>
      <c r="IOR23" s="189"/>
      <c r="IOS23" s="131"/>
      <c r="IOT23" s="105"/>
      <c r="IOU23" s="105"/>
      <c r="IOV23" s="106"/>
      <c r="IOW23" s="107"/>
      <c r="IOX23" s="132"/>
      <c r="IOY23" s="132"/>
      <c r="IOZ23" s="132"/>
      <c r="IPA23" s="190"/>
      <c r="IPB23" s="189"/>
      <c r="IPC23" s="131"/>
      <c r="IPD23" s="105"/>
      <c r="IPE23" s="105"/>
      <c r="IPF23" s="106"/>
      <c r="IPG23" s="107"/>
      <c r="IPH23" s="132"/>
      <c r="IPI23" s="132"/>
      <c r="IPJ23" s="132"/>
      <c r="IPK23" s="190"/>
      <c r="IPL23" s="189"/>
      <c r="IPM23" s="131"/>
      <c r="IPN23" s="105"/>
      <c r="IPO23" s="105"/>
      <c r="IPP23" s="106"/>
      <c r="IPQ23" s="107"/>
      <c r="IPR23" s="132"/>
      <c r="IPS23" s="132"/>
      <c r="IPT23" s="132"/>
      <c r="IPU23" s="190"/>
      <c r="IPV23" s="189"/>
      <c r="IPW23" s="131"/>
      <c r="IPX23" s="105"/>
      <c r="IPY23" s="105"/>
      <c r="IPZ23" s="106"/>
      <c r="IQA23" s="107"/>
      <c r="IQB23" s="132"/>
      <c r="IQC23" s="132"/>
      <c r="IQD23" s="132"/>
      <c r="IQE23" s="190"/>
      <c r="IQF23" s="189"/>
      <c r="IQG23" s="131"/>
      <c r="IQH23" s="105"/>
      <c r="IQI23" s="105"/>
      <c r="IQJ23" s="106"/>
      <c r="IQK23" s="107"/>
      <c r="IQL23" s="132"/>
      <c r="IQM23" s="132"/>
      <c r="IQN23" s="132"/>
      <c r="IQO23" s="190"/>
      <c r="IQP23" s="189"/>
      <c r="IQQ23" s="131"/>
      <c r="IQR23" s="105"/>
      <c r="IQS23" s="105"/>
      <c r="IQT23" s="106"/>
      <c r="IQU23" s="107"/>
      <c r="IQV23" s="132"/>
      <c r="IQW23" s="132"/>
      <c r="IQX23" s="132"/>
      <c r="IQY23" s="190"/>
      <c r="IQZ23" s="189"/>
      <c r="IRA23" s="131"/>
      <c r="IRB23" s="105"/>
      <c r="IRC23" s="105"/>
      <c r="IRD23" s="106"/>
      <c r="IRE23" s="107"/>
      <c r="IRF23" s="132"/>
      <c r="IRG23" s="132"/>
      <c r="IRH23" s="132"/>
      <c r="IRI23" s="190"/>
      <c r="IRJ23" s="189"/>
      <c r="IRK23" s="131"/>
      <c r="IRL23" s="105"/>
      <c r="IRM23" s="105"/>
      <c r="IRN23" s="106"/>
      <c r="IRO23" s="107"/>
      <c r="IRP23" s="132"/>
      <c r="IRQ23" s="132"/>
      <c r="IRR23" s="132"/>
      <c r="IRS23" s="190"/>
      <c r="IRT23" s="189"/>
      <c r="IRU23" s="131"/>
      <c r="IRV23" s="105"/>
      <c r="IRW23" s="105"/>
      <c r="IRX23" s="106"/>
      <c r="IRY23" s="107"/>
      <c r="IRZ23" s="132"/>
      <c r="ISA23" s="132"/>
      <c r="ISB23" s="132"/>
      <c r="ISC23" s="190"/>
      <c r="ISD23" s="189"/>
      <c r="ISE23" s="131"/>
      <c r="ISF23" s="105"/>
      <c r="ISG23" s="105"/>
      <c r="ISH23" s="106"/>
      <c r="ISI23" s="107"/>
      <c r="ISJ23" s="132"/>
      <c r="ISK23" s="132"/>
      <c r="ISL23" s="132"/>
      <c r="ISM23" s="190"/>
      <c r="ISN23" s="189"/>
      <c r="ISO23" s="131"/>
      <c r="ISP23" s="105"/>
      <c r="ISQ23" s="105"/>
      <c r="ISR23" s="106"/>
      <c r="ISS23" s="107"/>
      <c r="IST23" s="132"/>
      <c r="ISU23" s="132"/>
      <c r="ISV23" s="132"/>
      <c r="ISW23" s="190"/>
      <c r="ISX23" s="189"/>
      <c r="ISY23" s="131"/>
      <c r="ISZ23" s="105"/>
      <c r="ITA23" s="105"/>
      <c r="ITB23" s="106"/>
      <c r="ITC23" s="107"/>
      <c r="ITD23" s="132"/>
      <c r="ITE23" s="132"/>
      <c r="ITF23" s="132"/>
      <c r="ITG23" s="190"/>
      <c r="ITH23" s="189"/>
      <c r="ITI23" s="131"/>
      <c r="ITJ23" s="105"/>
      <c r="ITK23" s="105"/>
      <c r="ITL23" s="106"/>
      <c r="ITM23" s="107"/>
      <c r="ITN23" s="132"/>
      <c r="ITO23" s="132"/>
      <c r="ITP23" s="132"/>
      <c r="ITQ23" s="190"/>
      <c r="ITR23" s="189"/>
      <c r="ITS23" s="131"/>
      <c r="ITT23" s="105"/>
      <c r="ITU23" s="105"/>
      <c r="ITV23" s="106"/>
      <c r="ITW23" s="107"/>
      <c r="ITX23" s="132"/>
      <c r="ITY23" s="132"/>
      <c r="ITZ23" s="132"/>
      <c r="IUA23" s="190"/>
      <c r="IUB23" s="189"/>
      <c r="IUC23" s="131"/>
      <c r="IUD23" s="105"/>
      <c r="IUE23" s="105"/>
      <c r="IUF23" s="106"/>
      <c r="IUG23" s="107"/>
      <c r="IUH23" s="132"/>
      <c r="IUI23" s="132"/>
      <c r="IUJ23" s="132"/>
      <c r="IUK23" s="190"/>
      <c r="IUL23" s="189"/>
      <c r="IUM23" s="131"/>
      <c r="IUN23" s="105"/>
      <c r="IUO23" s="105"/>
      <c r="IUP23" s="106"/>
      <c r="IUQ23" s="107"/>
      <c r="IUR23" s="132"/>
      <c r="IUS23" s="132"/>
      <c r="IUT23" s="132"/>
      <c r="IUU23" s="190"/>
      <c r="IUV23" s="189"/>
      <c r="IUW23" s="131"/>
      <c r="IUX23" s="105"/>
      <c r="IUY23" s="105"/>
      <c r="IUZ23" s="106"/>
      <c r="IVA23" s="107"/>
      <c r="IVB23" s="132"/>
      <c r="IVC23" s="132"/>
      <c r="IVD23" s="132"/>
      <c r="IVE23" s="190"/>
      <c r="IVF23" s="189"/>
      <c r="IVG23" s="131"/>
      <c r="IVH23" s="105"/>
      <c r="IVI23" s="105"/>
      <c r="IVJ23" s="106"/>
      <c r="IVK23" s="107"/>
      <c r="IVL23" s="132"/>
      <c r="IVM23" s="132"/>
      <c r="IVN23" s="132"/>
      <c r="IVO23" s="190"/>
      <c r="IVP23" s="189"/>
      <c r="IVQ23" s="131"/>
      <c r="IVR23" s="105"/>
      <c r="IVS23" s="105"/>
      <c r="IVT23" s="106"/>
      <c r="IVU23" s="107"/>
      <c r="IVV23" s="132"/>
      <c r="IVW23" s="132"/>
      <c r="IVX23" s="132"/>
      <c r="IVY23" s="190"/>
      <c r="IVZ23" s="189"/>
      <c r="IWA23" s="131"/>
      <c r="IWB23" s="105"/>
      <c r="IWC23" s="105"/>
      <c r="IWD23" s="106"/>
      <c r="IWE23" s="107"/>
      <c r="IWF23" s="132"/>
      <c r="IWG23" s="132"/>
      <c r="IWH23" s="132"/>
      <c r="IWI23" s="190"/>
      <c r="IWJ23" s="189"/>
      <c r="IWK23" s="131"/>
      <c r="IWL23" s="105"/>
      <c r="IWM23" s="105"/>
      <c r="IWN23" s="106"/>
      <c r="IWO23" s="107"/>
      <c r="IWP23" s="132"/>
      <c r="IWQ23" s="132"/>
      <c r="IWR23" s="132"/>
      <c r="IWS23" s="190"/>
      <c r="IWT23" s="189"/>
      <c r="IWU23" s="131"/>
      <c r="IWV23" s="105"/>
      <c r="IWW23" s="105"/>
      <c r="IWX23" s="106"/>
      <c r="IWY23" s="107"/>
      <c r="IWZ23" s="132"/>
      <c r="IXA23" s="132"/>
      <c r="IXB23" s="132"/>
      <c r="IXC23" s="190"/>
      <c r="IXD23" s="189"/>
      <c r="IXE23" s="131"/>
      <c r="IXF23" s="105"/>
      <c r="IXG23" s="105"/>
      <c r="IXH23" s="106"/>
      <c r="IXI23" s="107"/>
      <c r="IXJ23" s="132"/>
      <c r="IXK23" s="132"/>
      <c r="IXL23" s="132"/>
      <c r="IXM23" s="190"/>
      <c r="IXN23" s="189"/>
      <c r="IXO23" s="131"/>
      <c r="IXP23" s="105"/>
      <c r="IXQ23" s="105"/>
      <c r="IXR23" s="106"/>
      <c r="IXS23" s="107"/>
      <c r="IXT23" s="132"/>
      <c r="IXU23" s="132"/>
      <c r="IXV23" s="132"/>
      <c r="IXW23" s="190"/>
      <c r="IXX23" s="189"/>
      <c r="IXY23" s="131"/>
      <c r="IXZ23" s="105"/>
      <c r="IYA23" s="105"/>
      <c r="IYB23" s="106"/>
      <c r="IYC23" s="107"/>
      <c r="IYD23" s="132"/>
      <c r="IYE23" s="132"/>
      <c r="IYF23" s="132"/>
      <c r="IYG23" s="190"/>
      <c r="IYH23" s="189"/>
      <c r="IYI23" s="131"/>
      <c r="IYJ23" s="105"/>
      <c r="IYK23" s="105"/>
      <c r="IYL23" s="106"/>
      <c r="IYM23" s="107"/>
      <c r="IYN23" s="132"/>
      <c r="IYO23" s="132"/>
      <c r="IYP23" s="132"/>
      <c r="IYQ23" s="190"/>
      <c r="IYR23" s="189"/>
      <c r="IYS23" s="131"/>
      <c r="IYT23" s="105"/>
      <c r="IYU23" s="105"/>
      <c r="IYV23" s="106"/>
      <c r="IYW23" s="107"/>
      <c r="IYX23" s="132"/>
      <c r="IYY23" s="132"/>
      <c r="IYZ23" s="132"/>
      <c r="IZA23" s="190"/>
      <c r="IZB23" s="189"/>
      <c r="IZC23" s="131"/>
      <c r="IZD23" s="105"/>
      <c r="IZE23" s="105"/>
      <c r="IZF23" s="106"/>
      <c r="IZG23" s="107"/>
      <c r="IZH23" s="132"/>
      <c r="IZI23" s="132"/>
      <c r="IZJ23" s="132"/>
      <c r="IZK23" s="190"/>
      <c r="IZL23" s="189"/>
      <c r="IZM23" s="131"/>
      <c r="IZN23" s="105"/>
      <c r="IZO23" s="105"/>
      <c r="IZP23" s="106"/>
      <c r="IZQ23" s="107"/>
      <c r="IZR23" s="132"/>
      <c r="IZS23" s="132"/>
      <c r="IZT23" s="132"/>
      <c r="IZU23" s="190"/>
      <c r="IZV23" s="189"/>
      <c r="IZW23" s="131"/>
      <c r="IZX23" s="105"/>
      <c r="IZY23" s="105"/>
      <c r="IZZ23" s="106"/>
      <c r="JAA23" s="107"/>
      <c r="JAB23" s="132"/>
      <c r="JAC23" s="132"/>
      <c r="JAD23" s="132"/>
      <c r="JAE23" s="190"/>
      <c r="JAF23" s="189"/>
      <c r="JAG23" s="131"/>
      <c r="JAH23" s="105"/>
      <c r="JAI23" s="105"/>
      <c r="JAJ23" s="106"/>
      <c r="JAK23" s="107"/>
      <c r="JAL23" s="132"/>
      <c r="JAM23" s="132"/>
      <c r="JAN23" s="132"/>
      <c r="JAO23" s="190"/>
      <c r="JAP23" s="189"/>
      <c r="JAQ23" s="131"/>
      <c r="JAR23" s="105"/>
      <c r="JAS23" s="105"/>
      <c r="JAT23" s="106"/>
      <c r="JAU23" s="107"/>
      <c r="JAV23" s="132"/>
      <c r="JAW23" s="132"/>
      <c r="JAX23" s="132"/>
      <c r="JAY23" s="190"/>
      <c r="JAZ23" s="189"/>
      <c r="JBA23" s="131"/>
      <c r="JBB23" s="105"/>
      <c r="JBC23" s="105"/>
      <c r="JBD23" s="106"/>
      <c r="JBE23" s="107"/>
      <c r="JBF23" s="132"/>
      <c r="JBG23" s="132"/>
      <c r="JBH23" s="132"/>
      <c r="JBI23" s="190"/>
      <c r="JBJ23" s="189"/>
      <c r="JBK23" s="131"/>
      <c r="JBL23" s="105"/>
      <c r="JBM23" s="105"/>
      <c r="JBN23" s="106"/>
      <c r="JBO23" s="107"/>
      <c r="JBP23" s="132"/>
      <c r="JBQ23" s="132"/>
      <c r="JBR23" s="132"/>
      <c r="JBS23" s="190"/>
      <c r="JBT23" s="189"/>
      <c r="JBU23" s="131"/>
      <c r="JBV23" s="105"/>
      <c r="JBW23" s="105"/>
      <c r="JBX23" s="106"/>
      <c r="JBY23" s="107"/>
      <c r="JBZ23" s="132"/>
      <c r="JCA23" s="132"/>
      <c r="JCB23" s="132"/>
      <c r="JCC23" s="190"/>
      <c r="JCD23" s="189"/>
      <c r="JCE23" s="131"/>
      <c r="JCF23" s="105"/>
      <c r="JCG23" s="105"/>
      <c r="JCH23" s="106"/>
      <c r="JCI23" s="107"/>
      <c r="JCJ23" s="132"/>
      <c r="JCK23" s="132"/>
      <c r="JCL23" s="132"/>
      <c r="JCM23" s="190"/>
      <c r="JCN23" s="189"/>
      <c r="JCO23" s="131"/>
      <c r="JCP23" s="105"/>
      <c r="JCQ23" s="105"/>
      <c r="JCR23" s="106"/>
      <c r="JCS23" s="107"/>
      <c r="JCT23" s="132"/>
      <c r="JCU23" s="132"/>
      <c r="JCV23" s="132"/>
      <c r="JCW23" s="190"/>
      <c r="JCX23" s="189"/>
      <c r="JCY23" s="131"/>
      <c r="JCZ23" s="105"/>
      <c r="JDA23" s="105"/>
      <c r="JDB23" s="106"/>
      <c r="JDC23" s="107"/>
      <c r="JDD23" s="132"/>
      <c r="JDE23" s="132"/>
      <c r="JDF23" s="132"/>
      <c r="JDG23" s="190"/>
      <c r="JDH23" s="189"/>
      <c r="JDI23" s="131"/>
      <c r="JDJ23" s="105"/>
      <c r="JDK23" s="105"/>
      <c r="JDL23" s="106"/>
      <c r="JDM23" s="107"/>
      <c r="JDN23" s="132"/>
      <c r="JDO23" s="132"/>
      <c r="JDP23" s="132"/>
      <c r="JDQ23" s="190"/>
      <c r="JDR23" s="189"/>
      <c r="JDS23" s="131"/>
      <c r="JDT23" s="105"/>
      <c r="JDU23" s="105"/>
      <c r="JDV23" s="106"/>
      <c r="JDW23" s="107"/>
      <c r="JDX23" s="132"/>
      <c r="JDY23" s="132"/>
      <c r="JDZ23" s="132"/>
      <c r="JEA23" s="190"/>
      <c r="JEB23" s="189"/>
      <c r="JEC23" s="131"/>
      <c r="JED23" s="105"/>
      <c r="JEE23" s="105"/>
      <c r="JEF23" s="106"/>
      <c r="JEG23" s="107"/>
      <c r="JEH23" s="132"/>
      <c r="JEI23" s="132"/>
      <c r="JEJ23" s="132"/>
      <c r="JEK23" s="190"/>
      <c r="JEL23" s="189"/>
      <c r="JEM23" s="131"/>
      <c r="JEN23" s="105"/>
      <c r="JEO23" s="105"/>
      <c r="JEP23" s="106"/>
      <c r="JEQ23" s="107"/>
      <c r="JER23" s="132"/>
      <c r="JES23" s="132"/>
      <c r="JET23" s="132"/>
      <c r="JEU23" s="190"/>
      <c r="JEV23" s="189"/>
      <c r="JEW23" s="131"/>
      <c r="JEX23" s="105"/>
      <c r="JEY23" s="105"/>
      <c r="JEZ23" s="106"/>
      <c r="JFA23" s="107"/>
      <c r="JFB23" s="132"/>
      <c r="JFC23" s="132"/>
      <c r="JFD23" s="132"/>
      <c r="JFE23" s="190"/>
      <c r="JFF23" s="189"/>
      <c r="JFG23" s="131"/>
      <c r="JFH23" s="105"/>
      <c r="JFI23" s="105"/>
      <c r="JFJ23" s="106"/>
      <c r="JFK23" s="107"/>
      <c r="JFL23" s="132"/>
      <c r="JFM23" s="132"/>
      <c r="JFN23" s="132"/>
      <c r="JFO23" s="190"/>
      <c r="JFP23" s="189"/>
      <c r="JFQ23" s="131"/>
      <c r="JFR23" s="105"/>
      <c r="JFS23" s="105"/>
      <c r="JFT23" s="106"/>
      <c r="JFU23" s="107"/>
      <c r="JFV23" s="132"/>
      <c r="JFW23" s="132"/>
      <c r="JFX23" s="132"/>
      <c r="JFY23" s="190"/>
      <c r="JFZ23" s="189"/>
      <c r="JGA23" s="131"/>
      <c r="JGB23" s="105"/>
      <c r="JGC23" s="105"/>
      <c r="JGD23" s="106"/>
      <c r="JGE23" s="107"/>
      <c r="JGF23" s="132"/>
      <c r="JGG23" s="132"/>
      <c r="JGH23" s="132"/>
      <c r="JGI23" s="190"/>
      <c r="JGJ23" s="189"/>
      <c r="JGK23" s="131"/>
      <c r="JGL23" s="105"/>
      <c r="JGM23" s="105"/>
      <c r="JGN23" s="106"/>
      <c r="JGO23" s="107"/>
      <c r="JGP23" s="132"/>
      <c r="JGQ23" s="132"/>
      <c r="JGR23" s="132"/>
      <c r="JGS23" s="190"/>
      <c r="JGT23" s="189"/>
      <c r="JGU23" s="131"/>
      <c r="JGV23" s="105"/>
      <c r="JGW23" s="105"/>
      <c r="JGX23" s="106"/>
      <c r="JGY23" s="107"/>
      <c r="JGZ23" s="132"/>
      <c r="JHA23" s="132"/>
      <c r="JHB23" s="132"/>
      <c r="JHC23" s="190"/>
      <c r="JHD23" s="189"/>
      <c r="JHE23" s="131"/>
      <c r="JHF23" s="105"/>
      <c r="JHG23" s="105"/>
      <c r="JHH23" s="106"/>
      <c r="JHI23" s="107"/>
      <c r="JHJ23" s="132"/>
      <c r="JHK23" s="132"/>
      <c r="JHL23" s="132"/>
      <c r="JHM23" s="190"/>
      <c r="JHN23" s="189"/>
      <c r="JHO23" s="131"/>
      <c r="JHP23" s="105"/>
      <c r="JHQ23" s="105"/>
      <c r="JHR23" s="106"/>
      <c r="JHS23" s="107"/>
      <c r="JHT23" s="132"/>
      <c r="JHU23" s="132"/>
      <c r="JHV23" s="132"/>
      <c r="JHW23" s="190"/>
      <c r="JHX23" s="189"/>
      <c r="JHY23" s="131"/>
      <c r="JHZ23" s="105"/>
      <c r="JIA23" s="105"/>
      <c r="JIB23" s="106"/>
      <c r="JIC23" s="107"/>
      <c r="JID23" s="132"/>
      <c r="JIE23" s="132"/>
      <c r="JIF23" s="132"/>
      <c r="JIG23" s="190"/>
      <c r="JIH23" s="189"/>
      <c r="JII23" s="131"/>
      <c r="JIJ23" s="105"/>
      <c r="JIK23" s="105"/>
      <c r="JIL23" s="106"/>
      <c r="JIM23" s="107"/>
      <c r="JIN23" s="132"/>
      <c r="JIO23" s="132"/>
      <c r="JIP23" s="132"/>
      <c r="JIQ23" s="190"/>
      <c r="JIR23" s="189"/>
      <c r="JIS23" s="131"/>
      <c r="JIT23" s="105"/>
      <c r="JIU23" s="105"/>
      <c r="JIV23" s="106"/>
      <c r="JIW23" s="107"/>
      <c r="JIX23" s="132"/>
      <c r="JIY23" s="132"/>
      <c r="JIZ23" s="132"/>
      <c r="JJA23" s="190"/>
      <c r="JJB23" s="189"/>
      <c r="JJC23" s="131"/>
      <c r="JJD23" s="105"/>
      <c r="JJE23" s="105"/>
      <c r="JJF23" s="106"/>
      <c r="JJG23" s="107"/>
      <c r="JJH23" s="132"/>
      <c r="JJI23" s="132"/>
      <c r="JJJ23" s="132"/>
      <c r="JJK23" s="190"/>
      <c r="JJL23" s="189"/>
      <c r="JJM23" s="131"/>
      <c r="JJN23" s="105"/>
      <c r="JJO23" s="105"/>
      <c r="JJP23" s="106"/>
      <c r="JJQ23" s="107"/>
      <c r="JJR23" s="132"/>
      <c r="JJS23" s="132"/>
      <c r="JJT23" s="132"/>
      <c r="JJU23" s="190"/>
      <c r="JJV23" s="189"/>
      <c r="JJW23" s="131"/>
      <c r="JJX23" s="105"/>
      <c r="JJY23" s="105"/>
      <c r="JJZ23" s="106"/>
      <c r="JKA23" s="107"/>
      <c r="JKB23" s="132"/>
      <c r="JKC23" s="132"/>
      <c r="JKD23" s="132"/>
      <c r="JKE23" s="190"/>
      <c r="JKF23" s="189"/>
      <c r="JKG23" s="131"/>
      <c r="JKH23" s="105"/>
      <c r="JKI23" s="105"/>
      <c r="JKJ23" s="106"/>
      <c r="JKK23" s="107"/>
      <c r="JKL23" s="132"/>
      <c r="JKM23" s="132"/>
      <c r="JKN23" s="132"/>
      <c r="JKO23" s="190"/>
      <c r="JKP23" s="189"/>
      <c r="JKQ23" s="131"/>
      <c r="JKR23" s="105"/>
      <c r="JKS23" s="105"/>
      <c r="JKT23" s="106"/>
      <c r="JKU23" s="107"/>
      <c r="JKV23" s="132"/>
      <c r="JKW23" s="132"/>
      <c r="JKX23" s="132"/>
      <c r="JKY23" s="190"/>
      <c r="JKZ23" s="189"/>
      <c r="JLA23" s="131"/>
      <c r="JLB23" s="105"/>
      <c r="JLC23" s="105"/>
      <c r="JLD23" s="106"/>
      <c r="JLE23" s="107"/>
      <c r="JLF23" s="132"/>
      <c r="JLG23" s="132"/>
      <c r="JLH23" s="132"/>
      <c r="JLI23" s="190"/>
      <c r="JLJ23" s="189"/>
      <c r="JLK23" s="131"/>
      <c r="JLL23" s="105"/>
      <c r="JLM23" s="105"/>
      <c r="JLN23" s="106"/>
      <c r="JLO23" s="107"/>
      <c r="JLP23" s="132"/>
      <c r="JLQ23" s="132"/>
      <c r="JLR23" s="132"/>
      <c r="JLS23" s="190"/>
      <c r="JLT23" s="189"/>
      <c r="JLU23" s="131"/>
      <c r="JLV23" s="105"/>
      <c r="JLW23" s="105"/>
      <c r="JLX23" s="106"/>
      <c r="JLY23" s="107"/>
      <c r="JLZ23" s="132"/>
      <c r="JMA23" s="132"/>
      <c r="JMB23" s="132"/>
      <c r="JMC23" s="190"/>
      <c r="JMD23" s="189"/>
      <c r="JME23" s="131"/>
      <c r="JMF23" s="105"/>
      <c r="JMG23" s="105"/>
      <c r="JMH23" s="106"/>
      <c r="JMI23" s="107"/>
      <c r="JMJ23" s="132"/>
      <c r="JMK23" s="132"/>
      <c r="JML23" s="132"/>
      <c r="JMM23" s="190"/>
      <c r="JMN23" s="189"/>
      <c r="JMO23" s="131"/>
      <c r="JMP23" s="105"/>
      <c r="JMQ23" s="105"/>
      <c r="JMR23" s="106"/>
      <c r="JMS23" s="107"/>
      <c r="JMT23" s="132"/>
      <c r="JMU23" s="132"/>
      <c r="JMV23" s="132"/>
      <c r="JMW23" s="190"/>
      <c r="JMX23" s="189"/>
      <c r="JMY23" s="131"/>
      <c r="JMZ23" s="105"/>
      <c r="JNA23" s="105"/>
      <c r="JNB23" s="106"/>
      <c r="JNC23" s="107"/>
      <c r="JND23" s="132"/>
      <c r="JNE23" s="132"/>
      <c r="JNF23" s="132"/>
      <c r="JNG23" s="190"/>
      <c r="JNH23" s="189"/>
      <c r="JNI23" s="131"/>
      <c r="JNJ23" s="105"/>
      <c r="JNK23" s="105"/>
      <c r="JNL23" s="106"/>
      <c r="JNM23" s="107"/>
      <c r="JNN23" s="132"/>
      <c r="JNO23" s="132"/>
      <c r="JNP23" s="132"/>
      <c r="JNQ23" s="190"/>
      <c r="JNR23" s="189"/>
      <c r="JNS23" s="131"/>
      <c r="JNT23" s="105"/>
      <c r="JNU23" s="105"/>
      <c r="JNV23" s="106"/>
      <c r="JNW23" s="107"/>
      <c r="JNX23" s="132"/>
      <c r="JNY23" s="132"/>
      <c r="JNZ23" s="132"/>
      <c r="JOA23" s="190"/>
      <c r="JOB23" s="189"/>
      <c r="JOC23" s="131"/>
      <c r="JOD23" s="105"/>
      <c r="JOE23" s="105"/>
      <c r="JOF23" s="106"/>
      <c r="JOG23" s="107"/>
      <c r="JOH23" s="132"/>
      <c r="JOI23" s="132"/>
      <c r="JOJ23" s="132"/>
      <c r="JOK23" s="190"/>
      <c r="JOL23" s="189"/>
      <c r="JOM23" s="131"/>
      <c r="JON23" s="105"/>
      <c r="JOO23" s="105"/>
      <c r="JOP23" s="106"/>
      <c r="JOQ23" s="107"/>
      <c r="JOR23" s="132"/>
      <c r="JOS23" s="132"/>
      <c r="JOT23" s="132"/>
      <c r="JOU23" s="190"/>
      <c r="JOV23" s="189"/>
      <c r="JOW23" s="131"/>
      <c r="JOX23" s="105"/>
      <c r="JOY23" s="105"/>
      <c r="JOZ23" s="106"/>
      <c r="JPA23" s="107"/>
      <c r="JPB23" s="132"/>
      <c r="JPC23" s="132"/>
      <c r="JPD23" s="132"/>
      <c r="JPE23" s="190"/>
      <c r="JPF23" s="189"/>
      <c r="JPG23" s="131"/>
      <c r="JPH23" s="105"/>
      <c r="JPI23" s="105"/>
      <c r="JPJ23" s="106"/>
      <c r="JPK23" s="107"/>
      <c r="JPL23" s="132"/>
      <c r="JPM23" s="132"/>
      <c r="JPN23" s="132"/>
      <c r="JPO23" s="190"/>
      <c r="JPP23" s="189"/>
      <c r="JPQ23" s="131"/>
      <c r="JPR23" s="105"/>
      <c r="JPS23" s="105"/>
      <c r="JPT23" s="106"/>
      <c r="JPU23" s="107"/>
      <c r="JPV23" s="132"/>
      <c r="JPW23" s="132"/>
      <c r="JPX23" s="132"/>
      <c r="JPY23" s="190"/>
      <c r="JPZ23" s="189"/>
      <c r="JQA23" s="131"/>
      <c r="JQB23" s="105"/>
      <c r="JQC23" s="105"/>
      <c r="JQD23" s="106"/>
      <c r="JQE23" s="107"/>
      <c r="JQF23" s="132"/>
      <c r="JQG23" s="132"/>
      <c r="JQH23" s="132"/>
      <c r="JQI23" s="190"/>
      <c r="JQJ23" s="189"/>
      <c r="JQK23" s="131"/>
      <c r="JQL23" s="105"/>
      <c r="JQM23" s="105"/>
      <c r="JQN23" s="106"/>
      <c r="JQO23" s="107"/>
      <c r="JQP23" s="132"/>
      <c r="JQQ23" s="132"/>
      <c r="JQR23" s="132"/>
      <c r="JQS23" s="190"/>
      <c r="JQT23" s="189"/>
      <c r="JQU23" s="131"/>
      <c r="JQV23" s="105"/>
      <c r="JQW23" s="105"/>
      <c r="JQX23" s="106"/>
      <c r="JQY23" s="107"/>
      <c r="JQZ23" s="132"/>
      <c r="JRA23" s="132"/>
      <c r="JRB23" s="132"/>
      <c r="JRC23" s="190"/>
      <c r="JRD23" s="189"/>
      <c r="JRE23" s="131"/>
      <c r="JRF23" s="105"/>
      <c r="JRG23" s="105"/>
      <c r="JRH23" s="106"/>
      <c r="JRI23" s="107"/>
      <c r="JRJ23" s="132"/>
      <c r="JRK23" s="132"/>
      <c r="JRL23" s="132"/>
      <c r="JRM23" s="190"/>
      <c r="JRN23" s="189"/>
      <c r="JRO23" s="131"/>
      <c r="JRP23" s="105"/>
      <c r="JRQ23" s="105"/>
      <c r="JRR23" s="106"/>
      <c r="JRS23" s="107"/>
      <c r="JRT23" s="132"/>
      <c r="JRU23" s="132"/>
      <c r="JRV23" s="132"/>
      <c r="JRW23" s="190"/>
      <c r="JRX23" s="189"/>
      <c r="JRY23" s="131"/>
      <c r="JRZ23" s="105"/>
      <c r="JSA23" s="105"/>
      <c r="JSB23" s="106"/>
      <c r="JSC23" s="107"/>
      <c r="JSD23" s="132"/>
      <c r="JSE23" s="132"/>
      <c r="JSF23" s="132"/>
      <c r="JSG23" s="190"/>
      <c r="JSH23" s="189"/>
      <c r="JSI23" s="131"/>
      <c r="JSJ23" s="105"/>
      <c r="JSK23" s="105"/>
      <c r="JSL23" s="106"/>
      <c r="JSM23" s="107"/>
      <c r="JSN23" s="132"/>
      <c r="JSO23" s="132"/>
      <c r="JSP23" s="132"/>
      <c r="JSQ23" s="190"/>
      <c r="JSR23" s="189"/>
      <c r="JSS23" s="131"/>
      <c r="JST23" s="105"/>
      <c r="JSU23" s="105"/>
      <c r="JSV23" s="106"/>
      <c r="JSW23" s="107"/>
      <c r="JSX23" s="132"/>
      <c r="JSY23" s="132"/>
      <c r="JSZ23" s="132"/>
      <c r="JTA23" s="190"/>
      <c r="JTB23" s="189"/>
      <c r="JTC23" s="131"/>
      <c r="JTD23" s="105"/>
      <c r="JTE23" s="105"/>
      <c r="JTF23" s="106"/>
      <c r="JTG23" s="107"/>
      <c r="JTH23" s="132"/>
      <c r="JTI23" s="132"/>
      <c r="JTJ23" s="132"/>
      <c r="JTK23" s="190"/>
      <c r="JTL23" s="189"/>
      <c r="JTM23" s="131"/>
      <c r="JTN23" s="105"/>
      <c r="JTO23" s="105"/>
      <c r="JTP23" s="106"/>
      <c r="JTQ23" s="107"/>
      <c r="JTR23" s="132"/>
      <c r="JTS23" s="132"/>
      <c r="JTT23" s="132"/>
      <c r="JTU23" s="190"/>
      <c r="JTV23" s="189"/>
      <c r="JTW23" s="131"/>
      <c r="JTX23" s="105"/>
      <c r="JTY23" s="105"/>
      <c r="JTZ23" s="106"/>
      <c r="JUA23" s="107"/>
      <c r="JUB23" s="132"/>
      <c r="JUC23" s="132"/>
      <c r="JUD23" s="132"/>
      <c r="JUE23" s="190"/>
      <c r="JUF23" s="189"/>
      <c r="JUG23" s="131"/>
      <c r="JUH23" s="105"/>
      <c r="JUI23" s="105"/>
      <c r="JUJ23" s="106"/>
      <c r="JUK23" s="107"/>
      <c r="JUL23" s="132"/>
      <c r="JUM23" s="132"/>
      <c r="JUN23" s="132"/>
      <c r="JUO23" s="190"/>
      <c r="JUP23" s="189"/>
      <c r="JUQ23" s="131"/>
      <c r="JUR23" s="105"/>
      <c r="JUS23" s="105"/>
      <c r="JUT23" s="106"/>
      <c r="JUU23" s="107"/>
      <c r="JUV23" s="132"/>
      <c r="JUW23" s="132"/>
      <c r="JUX23" s="132"/>
      <c r="JUY23" s="190"/>
      <c r="JUZ23" s="189"/>
      <c r="JVA23" s="131"/>
      <c r="JVB23" s="105"/>
      <c r="JVC23" s="105"/>
      <c r="JVD23" s="106"/>
      <c r="JVE23" s="107"/>
      <c r="JVF23" s="132"/>
      <c r="JVG23" s="132"/>
      <c r="JVH23" s="132"/>
      <c r="JVI23" s="190"/>
      <c r="JVJ23" s="189"/>
      <c r="JVK23" s="131"/>
      <c r="JVL23" s="105"/>
      <c r="JVM23" s="105"/>
      <c r="JVN23" s="106"/>
      <c r="JVO23" s="107"/>
      <c r="JVP23" s="132"/>
      <c r="JVQ23" s="132"/>
      <c r="JVR23" s="132"/>
      <c r="JVS23" s="190"/>
      <c r="JVT23" s="189"/>
      <c r="JVU23" s="131"/>
      <c r="JVV23" s="105"/>
      <c r="JVW23" s="105"/>
      <c r="JVX23" s="106"/>
      <c r="JVY23" s="107"/>
      <c r="JVZ23" s="132"/>
      <c r="JWA23" s="132"/>
      <c r="JWB23" s="132"/>
      <c r="JWC23" s="190"/>
      <c r="JWD23" s="189"/>
      <c r="JWE23" s="131"/>
      <c r="JWF23" s="105"/>
      <c r="JWG23" s="105"/>
      <c r="JWH23" s="106"/>
      <c r="JWI23" s="107"/>
      <c r="JWJ23" s="132"/>
      <c r="JWK23" s="132"/>
      <c r="JWL23" s="132"/>
      <c r="JWM23" s="190"/>
      <c r="JWN23" s="189"/>
      <c r="JWO23" s="131"/>
      <c r="JWP23" s="105"/>
      <c r="JWQ23" s="105"/>
      <c r="JWR23" s="106"/>
      <c r="JWS23" s="107"/>
      <c r="JWT23" s="132"/>
      <c r="JWU23" s="132"/>
      <c r="JWV23" s="132"/>
      <c r="JWW23" s="190"/>
      <c r="JWX23" s="189"/>
      <c r="JWY23" s="131"/>
      <c r="JWZ23" s="105"/>
      <c r="JXA23" s="105"/>
      <c r="JXB23" s="106"/>
      <c r="JXC23" s="107"/>
      <c r="JXD23" s="132"/>
      <c r="JXE23" s="132"/>
      <c r="JXF23" s="132"/>
      <c r="JXG23" s="190"/>
      <c r="JXH23" s="189"/>
      <c r="JXI23" s="131"/>
      <c r="JXJ23" s="105"/>
      <c r="JXK23" s="105"/>
      <c r="JXL23" s="106"/>
      <c r="JXM23" s="107"/>
      <c r="JXN23" s="132"/>
      <c r="JXO23" s="132"/>
      <c r="JXP23" s="132"/>
      <c r="JXQ23" s="190"/>
      <c r="JXR23" s="189"/>
      <c r="JXS23" s="131"/>
      <c r="JXT23" s="105"/>
      <c r="JXU23" s="105"/>
      <c r="JXV23" s="106"/>
      <c r="JXW23" s="107"/>
      <c r="JXX23" s="132"/>
      <c r="JXY23" s="132"/>
      <c r="JXZ23" s="132"/>
      <c r="JYA23" s="190"/>
      <c r="JYB23" s="189"/>
      <c r="JYC23" s="131"/>
      <c r="JYD23" s="105"/>
      <c r="JYE23" s="105"/>
      <c r="JYF23" s="106"/>
      <c r="JYG23" s="107"/>
      <c r="JYH23" s="132"/>
      <c r="JYI23" s="132"/>
      <c r="JYJ23" s="132"/>
      <c r="JYK23" s="190"/>
      <c r="JYL23" s="189"/>
      <c r="JYM23" s="131"/>
      <c r="JYN23" s="105"/>
      <c r="JYO23" s="105"/>
      <c r="JYP23" s="106"/>
      <c r="JYQ23" s="107"/>
      <c r="JYR23" s="132"/>
      <c r="JYS23" s="132"/>
      <c r="JYT23" s="132"/>
      <c r="JYU23" s="190"/>
      <c r="JYV23" s="189"/>
      <c r="JYW23" s="131"/>
      <c r="JYX23" s="105"/>
      <c r="JYY23" s="105"/>
      <c r="JYZ23" s="106"/>
      <c r="JZA23" s="107"/>
      <c r="JZB23" s="132"/>
      <c r="JZC23" s="132"/>
      <c r="JZD23" s="132"/>
      <c r="JZE23" s="190"/>
      <c r="JZF23" s="189"/>
      <c r="JZG23" s="131"/>
      <c r="JZH23" s="105"/>
      <c r="JZI23" s="105"/>
      <c r="JZJ23" s="106"/>
      <c r="JZK23" s="107"/>
      <c r="JZL23" s="132"/>
      <c r="JZM23" s="132"/>
      <c r="JZN23" s="132"/>
      <c r="JZO23" s="190"/>
      <c r="JZP23" s="189"/>
      <c r="JZQ23" s="131"/>
      <c r="JZR23" s="105"/>
      <c r="JZS23" s="105"/>
      <c r="JZT23" s="106"/>
      <c r="JZU23" s="107"/>
      <c r="JZV23" s="132"/>
      <c r="JZW23" s="132"/>
      <c r="JZX23" s="132"/>
      <c r="JZY23" s="190"/>
      <c r="JZZ23" s="189"/>
      <c r="KAA23" s="131"/>
      <c r="KAB23" s="105"/>
      <c r="KAC23" s="105"/>
      <c r="KAD23" s="106"/>
      <c r="KAE23" s="107"/>
      <c r="KAF23" s="132"/>
      <c r="KAG23" s="132"/>
      <c r="KAH23" s="132"/>
      <c r="KAI23" s="190"/>
      <c r="KAJ23" s="189"/>
      <c r="KAK23" s="131"/>
      <c r="KAL23" s="105"/>
      <c r="KAM23" s="105"/>
      <c r="KAN23" s="106"/>
      <c r="KAO23" s="107"/>
      <c r="KAP23" s="132"/>
      <c r="KAQ23" s="132"/>
      <c r="KAR23" s="132"/>
      <c r="KAS23" s="190"/>
      <c r="KAT23" s="189"/>
      <c r="KAU23" s="131"/>
      <c r="KAV23" s="105"/>
      <c r="KAW23" s="105"/>
      <c r="KAX23" s="106"/>
      <c r="KAY23" s="107"/>
      <c r="KAZ23" s="132"/>
      <c r="KBA23" s="132"/>
      <c r="KBB23" s="132"/>
      <c r="KBC23" s="190"/>
      <c r="KBD23" s="189"/>
      <c r="KBE23" s="131"/>
      <c r="KBF23" s="105"/>
      <c r="KBG23" s="105"/>
      <c r="KBH23" s="106"/>
      <c r="KBI23" s="107"/>
      <c r="KBJ23" s="132"/>
      <c r="KBK23" s="132"/>
      <c r="KBL23" s="132"/>
      <c r="KBM23" s="190"/>
      <c r="KBN23" s="189"/>
      <c r="KBO23" s="131"/>
      <c r="KBP23" s="105"/>
      <c r="KBQ23" s="105"/>
      <c r="KBR23" s="106"/>
      <c r="KBS23" s="107"/>
      <c r="KBT23" s="132"/>
      <c r="KBU23" s="132"/>
      <c r="KBV23" s="132"/>
      <c r="KBW23" s="190"/>
      <c r="KBX23" s="189"/>
      <c r="KBY23" s="131"/>
      <c r="KBZ23" s="105"/>
      <c r="KCA23" s="105"/>
      <c r="KCB23" s="106"/>
      <c r="KCC23" s="107"/>
      <c r="KCD23" s="132"/>
      <c r="KCE23" s="132"/>
      <c r="KCF23" s="132"/>
      <c r="KCG23" s="190"/>
      <c r="KCH23" s="189"/>
      <c r="KCI23" s="131"/>
      <c r="KCJ23" s="105"/>
      <c r="KCK23" s="105"/>
      <c r="KCL23" s="106"/>
      <c r="KCM23" s="107"/>
      <c r="KCN23" s="132"/>
      <c r="KCO23" s="132"/>
      <c r="KCP23" s="132"/>
      <c r="KCQ23" s="190"/>
      <c r="KCR23" s="189"/>
      <c r="KCS23" s="131"/>
      <c r="KCT23" s="105"/>
      <c r="KCU23" s="105"/>
      <c r="KCV23" s="106"/>
      <c r="KCW23" s="107"/>
      <c r="KCX23" s="132"/>
      <c r="KCY23" s="132"/>
      <c r="KCZ23" s="132"/>
      <c r="KDA23" s="190"/>
      <c r="KDB23" s="189"/>
      <c r="KDC23" s="131"/>
      <c r="KDD23" s="105"/>
      <c r="KDE23" s="105"/>
      <c r="KDF23" s="106"/>
      <c r="KDG23" s="107"/>
      <c r="KDH23" s="132"/>
      <c r="KDI23" s="132"/>
      <c r="KDJ23" s="132"/>
      <c r="KDK23" s="190"/>
      <c r="KDL23" s="189"/>
      <c r="KDM23" s="131"/>
      <c r="KDN23" s="105"/>
      <c r="KDO23" s="105"/>
      <c r="KDP23" s="106"/>
      <c r="KDQ23" s="107"/>
      <c r="KDR23" s="132"/>
      <c r="KDS23" s="132"/>
      <c r="KDT23" s="132"/>
      <c r="KDU23" s="190"/>
      <c r="KDV23" s="189"/>
      <c r="KDW23" s="131"/>
      <c r="KDX23" s="105"/>
      <c r="KDY23" s="105"/>
      <c r="KDZ23" s="106"/>
      <c r="KEA23" s="107"/>
      <c r="KEB23" s="132"/>
      <c r="KEC23" s="132"/>
      <c r="KED23" s="132"/>
      <c r="KEE23" s="190"/>
      <c r="KEF23" s="189"/>
      <c r="KEG23" s="131"/>
      <c r="KEH23" s="105"/>
      <c r="KEI23" s="105"/>
      <c r="KEJ23" s="106"/>
      <c r="KEK23" s="107"/>
      <c r="KEL23" s="132"/>
      <c r="KEM23" s="132"/>
      <c r="KEN23" s="132"/>
      <c r="KEO23" s="190"/>
      <c r="KEP23" s="189"/>
      <c r="KEQ23" s="131"/>
      <c r="KER23" s="105"/>
      <c r="KES23" s="105"/>
      <c r="KET23" s="106"/>
      <c r="KEU23" s="107"/>
      <c r="KEV23" s="132"/>
      <c r="KEW23" s="132"/>
      <c r="KEX23" s="132"/>
      <c r="KEY23" s="190"/>
      <c r="KEZ23" s="189"/>
      <c r="KFA23" s="131"/>
      <c r="KFB23" s="105"/>
      <c r="KFC23" s="105"/>
      <c r="KFD23" s="106"/>
      <c r="KFE23" s="107"/>
      <c r="KFF23" s="132"/>
      <c r="KFG23" s="132"/>
      <c r="KFH23" s="132"/>
      <c r="KFI23" s="190"/>
      <c r="KFJ23" s="189"/>
      <c r="KFK23" s="131"/>
      <c r="KFL23" s="105"/>
      <c r="KFM23" s="105"/>
      <c r="KFN23" s="106"/>
      <c r="KFO23" s="107"/>
      <c r="KFP23" s="132"/>
      <c r="KFQ23" s="132"/>
      <c r="KFR23" s="132"/>
      <c r="KFS23" s="190"/>
      <c r="KFT23" s="189"/>
      <c r="KFU23" s="131"/>
      <c r="KFV23" s="105"/>
      <c r="KFW23" s="105"/>
      <c r="KFX23" s="106"/>
      <c r="KFY23" s="107"/>
      <c r="KFZ23" s="132"/>
      <c r="KGA23" s="132"/>
      <c r="KGB23" s="132"/>
      <c r="KGC23" s="190"/>
      <c r="KGD23" s="189"/>
      <c r="KGE23" s="131"/>
      <c r="KGF23" s="105"/>
      <c r="KGG23" s="105"/>
      <c r="KGH23" s="106"/>
      <c r="KGI23" s="107"/>
      <c r="KGJ23" s="132"/>
      <c r="KGK23" s="132"/>
      <c r="KGL23" s="132"/>
      <c r="KGM23" s="190"/>
      <c r="KGN23" s="189"/>
      <c r="KGO23" s="131"/>
      <c r="KGP23" s="105"/>
      <c r="KGQ23" s="105"/>
      <c r="KGR23" s="106"/>
      <c r="KGS23" s="107"/>
      <c r="KGT23" s="132"/>
      <c r="KGU23" s="132"/>
      <c r="KGV23" s="132"/>
      <c r="KGW23" s="190"/>
      <c r="KGX23" s="189"/>
      <c r="KGY23" s="131"/>
      <c r="KGZ23" s="105"/>
      <c r="KHA23" s="105"/>
      <c r="KHB23" s="106"/>
      <c r="KHC23" s="107"/>
      <c r="KHD23" s="132"/>
      <c r="KHE23" s="132"/>
      <c r="KHF23" s="132"/>
      <c r="KHG23" s="190"/>
      <c r="KHH23" s="189"/>
      <c r="KHI23" s="131"/>
      <c r="KHJ23" s="105"/>
      <c r="KHK23" s="105"/>
      <c r="KHL23" s="106"/>
      <c r="KHM23" s="107"/>
      <c r="KHN23" s="132"/>
      <c r="KHO23" s="132"/>
      <c r="KHP23" s="132"/>
      <c r="KHQ23" s="190"/>
      <c r="KHR23" s="189"/>
      <c r="KHS23" s="131"/>
      <c r="KHT23" s="105"/>
      <c r="KHU23" s="105"/>
      <c r="KHV23" s="106"/>
      <c r="KHW23" s="107"/>
      <c r="KHX23" s="132"/>
      <c r="KHY23" s="132"/>
      <c r="KHZ23" s="132"/>
      <c r="KIA23" s="190"/>
      <c r="KIB23" s="189"/>
      <c r="KIC23" s="131"/>
      <c r="KID23" s="105"/>
      <c r="KIE23" s="105"/>
      <c r="KIF23" s="106"/>
      <c r="KIG23" s="107"/>
      <c r="KIH23" s="132"/>
      <c r="KII23" s="132"/>
      <c r="KIJ23" s="132"/>
      <c r="KIK23" s="190"/>
      <c r="KIL23" s="189"/>
      <c r="KIM23" s="131"/>
      <c r="KIN23" s="105"/>
      <c r="KIO23" s="105"/>
      <c r="KIP23" s="106"/>
      <c r="KIQ23" s="107"/>
      <c r="KIR23" s="132"/>
      <c r="KIS23" s="132"/>
      <c r="KIT23" s="132"/>
      <c r="KIU23" s="190"/>
      <c r="KIV23" s="189"/>
      <c r="KIW23" s="131"/>
      <c r="KIX23" s="105"/>
      <c r="KIY23" s="105"/>
      <c r="KIZ23" s="106"/>
      <c r="KJA23" s="107"/>
      <c r="KJB23" s="132"/>
      <c r="KJC23" s="132"/>
      <c r="KJD23" s="132"/>
      <c r="KJE23" s="190"/>
      <c r="KJF23" s="189"/>
      <c r="KJG23" s="131"/>
      <c r="KJH23" s="105"/>
      <c r="KJI23" s="105"/>
      <c r="KJJ23" s="106"/>
      <c r="KJK23" s="107"/>
      <c r="KJL23" s="132"/>
      <c r="KJM23" s="132"/>
      <c r="KJN23" s="132"/>
      <c r="KJO23" s="190"/>
      <c r="KJP23" s="189"/>
      <c r="KJQ23" s="131"/>
      <c r="KJR23" s="105"/>
      <c r="KJS23" s="105"/>
      <c r="KJT23" s="106"/>
      <c r="KJU23" s="107"/>
      <c r="KJV23" s="132"/>
      <c r="KJW23" s="132"/>
      <c r="KJX23" s="132"/>
      <c r="KJY23" s="190"/>
      <c r="KJZ23" s="189"/>
      <c r="KKA23" s="131"/>
      <c r="KKB23" s="105"/>
      <c r="KKC23" s="105"/>
      <c r="KKD23" s="106"/>
      <c r="KKE23" s="107"/>
      <c r="KKF23" s="132"/>
      <c r="KKG23" s="132"/>
      <c r="KKH23" s="132"/>
      <c r="KKI23" s="190"/>
      <c r="KKJ23" s="189"/>
      <c r="KKK23" s="131"/>
      <c r="KKL23" s="105"/>
      <c r="KKM23" s="105"/>
      <c r="KKN23" s="106"/>
      <c r="KKO23" s="107"/>
      <c r="KKP23" s="132"/>
      <c r="KKQ23" s="132"/>
      <c r="KKR23" s="132"/>
      <c r="KKS23" s="190"/>
      <c r="KKT23" s="189"/>
      <c r="KKU23" s="131"/>
      <c r="KKV23" s="105"/>
      <c r="KKW23" s="105"/>
      <c r="KKX23" s="106"/>
      <c r="KKY23" s="107"/>
      <c r="KKZ23" s="132"/>
      <c r="KLA23" s="132"/>
      <c r="KLB23" s="132"/>
      <c r="KLC23" s="190"/>
      <c r="KLD23" s="189"/>
      <c r="KLE23" s="131"/>
      <c r="KLF23" s="105"/>
      <c r="KLG23" s="105"/>
      <c r="KLH23" s="106"/>
      <c r="KLI23" s="107"/>
      <c r="KLJ23" s="132"/>
      <c r="KLK23" s="132"/>
      <c r="KLL23" s="132"/>
      <c r="KLM23" s="190"/>
      <c r="KLN23" s="189"/>
      <c r="KLO23" s="131"/>
      <c r="KLP23" s="105"/>
      <c r="KLQ23" s="105"/>
      <c r="KLR23" s="106"/>
      <c r="KLS23" s="107"/>
      <c r="KLT23" s="132"/>
      <c r="KLU23" s="132"/>
      <c r="KLV23" s="132"/>
      <c r="KLW23" s="190"/>
      <c r="KLX23" s="189"/>
      <c r="KLY23" s="131"/>
      <c r="KLZ23" s="105"/>
      <c r="KMA23" s="105"/>
      <c r="KMB23" s="106"/>
      <c r="KMC23" s="107"/>
      <c r="KMD23" s="132"/>
      <c r="KME23" s="132"/>
      <c r="KMF23" s="132"/>
      <c r="KMG23" s="190"/>
      <c r="KMH23" s="189"/>
      <c r="KMI23" s="131"/>
      <c r="KMJ23" s="105"/>
      <c r="KMK23" s="105"/>
      <c r="KML23" s="106"/>
      <c r="KMM23" s="107"/>
      <c r="KMN23" s="132"/>
      <c r="KMO23" s="132"/>
      <c r="KMP23" s="132"/>
      <c r="KMQ23" s="190"/>
      <c r="KMR23" s="189"/>
      <c r="KMS23" s="131"/>
      <c r="KMT23" s="105"/>
      <c r="KMU23" s="105"/>
      <c r="KMV23" s="106"/>
      <c r="KMW23" s="107"/>
      <c r="KMX23" s="132"/>
      <c r="KMY23" s="132"/>
      <c r="KMZ23" s="132"/>
      <c r="KNA23" s="190"/>
      <c r="KNB23" s="189"/>
      <c r="KNC23" s="131"/>
      <c r="KND23" s="105"/>
      <c r="KNE23" s="105"/>
      <c r="KNF23" s="106"/>
      <c r="KNG23" s="107"/>
      <c r="KNH23" s="132"/>
      <c r="KNI23" s="132"/>
      <c r="KNJ23" s="132"/>
      <c r="KNK23" s="190"/>
      <c r="KNL23" s="189"/>
      <c r="KNM23" s="131"/>
      <c r="KNN23" s="105"/>
      <c r="KNO23" s="105"/>
      <c r="KNP23" s="106"/>
      <c r="KNQ23" s="107"/>
      <c r="KNR23" s="132"/>
      <c r="KNS23" s="132"/>
      <c r="KNT23" s="132"/>
      <c r="KNU23" s="190"/>
      <c r="KNV23" s="189"/>
      <c r="KNW23" s="131"/>
      <c r="KNX23" s="105"/>
      <c r="KNY23" s="105"/>
      <c r="KNZ23" s="106"/>
      <c r="KOA23" s="107"/>
      <c r="KOB23" s="132"/>
      <c r="KOC23" s="132"/>
      <c r="KOD23" s="132"/>
      <c r="KOE23" s="190"/>
      <c r="KOF23" s="189"/>
      <c r="KOG23" s="131"/>
      <c r="KOH23" s="105"/>
      <c r="KOI23" s="105"/>
      <c r="KOJ23" s="106"/>
      <c r="KOK23" s="107"/>
      <c r="KOL23" s="132"/>
      <c r="KOM23" s="132"/>
      <c r="KON23" s="132"/>
      <c r="KOO23" s="190"/>
      <c r="KOP23" s="189"/>
      <c r="KOQ23" s="131"/>
      <c r="KOR23" s="105"/>
      <c r="KOS23" s="105"/>
      <c r="KOT23" s="106"/>
      <c r="KOU23" s="107"/>
      <c r="KOV23" s="132"/>
      <c r="KOW23" s="132"/>
      <c r="KOX23" s="132"/>
      <c r="KOY23" s="190"/>
      <c r="KOZ23" s="189"/>
      <c r="KPA23" s="131"/>
      <c r="KPB23" s="105"/>
      <c r="KPC23" s="105"/>
      <c r="KPD23" s="106"/>
      <c r="KPE23" s="107"/>
      <c r="KPF23" s="132"/>
      <c r="KPG23" s="132"/>
      <c r="KPH23" s="132"/>
      <c r="KPI23" s="190"/>
      <c r="KPJ23" s="189"/>
      <c r="KPK23" s="131"/>
      <c r="KPL23" s="105"/>
      <c r="KPM23" s="105"/>
      <c r="KPN23" s="106"/>
      <c r="KPO23" s="107"/>
      <c r="KPP23" s="132"/>
      <c r="KPQ23" s="132"/>
      <c r="KPR23" s="132"/>
      <c r="KPS23" s="190"/>
      <c r="KPT23" s="189"/>
      <c r="KPU23" s="131"/>
      <c r="KPV23" s="105"/>
      <c r="KPW23" s="105"/>
      <c r="KPX23" s="106"/>
      <c r="KPY23" s="107"/>
      <c r="KPZ23" s="132"/>
      <c r="KQA23" s="132"/>
      <c r="KQB23" s="132"/>
      <c r="KQC23" s="190"/>
      <c r="KQD23" s="189"/>
      <c r="KQE23" s="131"/>
      <c r="KQF23" s="105"/>
      <c r="KQG23" s="105"/>
      <c r="KQH23" s="106"/>
      <c r="KQI23" s="107"/>
      <c r="KQJ23" s="132"/>
      <c r="KQK23" s="132"/>
      <c r="KQL23" s="132"/>
      <c r="KQM23" s="190"/>
      <c r="KQN23" s="189"/>
      <c r="KQO23" s="131"/>
      <c r="KQP23" s="105"/>
      <c r="KQQ23" s="105"/>
      <c r="KQR23" s="106"/>
      <c r="KQS23" s="107"/>
      <c r="KQT23" s="132"/>
      <c r="KQU23" s="132"/>
      <c r="KQV23" s="132"/>
      <c r="KQW23" s="190"/>
      <c r="KQX23" s="189"/>
      <c r="KQY23" s="131"/>
      <c r="KQZ23" s="105"/>
      <c r="KRA23" s="105"/>
      <c r="KRB23" s="106"/>
      <c r="KRC23" s="107"/>
      <c r="KRD23" s="132"/>
      <c r="KRE23" s="132"/>
      <c r="KRF23" s="132"/>
      <c r="KRG23" s="190"/>
      <c r="KRH23" s="189"/>
      <c r="KRI23" s="131"/>
      <c r="KRJ23" s="105"/>
      <c r="KRK23" s="105"/>
      <c r="KRL23" s="106"/>
      <c r="KRM23" s="107"/>
      <c r="KRN23" s="132"/>
      <c r="KRO23" s="132"/>
      <c r="KRP23" s="132"/>
      <c r="KRQ23" s="190"/>
      <c r="KRR23" s="189"/>
      <c r="KRS23" s="131"/>
      <c r="KRT23" s="105"/>
      <c r="KRU23" s="105"/>
      <c r="KRV23" s="106"/>
      <c r="KRW23" s="107"/>
      <c r="KRX23" s="132"/>
      <c r="KRY23" s="132"/>
      <c r="KRZ23" s="132"/>
      <c r="KSA23" s="190"/>
      <c r="KSB23" s="189"/>
      <c r="KSC23" s="131"/>
      <c r="KSD23" s="105"/>
      <c r="KSE23" s="105"/>
      <c r="KSF23" s="106"/>
      <c r="KSG23" s="107"/>
      <c r="KSH23" s="132"/>
      <c r="KSI23" s="132"/>
      <c r="KSJ23" s="132"/>
      <c r="KSK23" s="190"/>
      <c r="KSL23" s="189"/>
      <c r="KSM23" s="131"/>
      <c r="KSN23" s="105"/>
      <c r="KSO23" s="105"/>
      <c r="KSP23" s="106"/>
      <c r="KSQ23" s="107"/>
      <c r="KSR23" s="132"/>
      <c r="KSS23" s="132"/>
      <c r="KST23" s="132"/>
      <c r="KSU23" s="190"/>
      <c r="KSV23" s="189"/>
      <c r="KSW23" s="131"/>
      <c r="KSX23" s="105"/>
      <c r="KSY23" s="105"/>
      <c r="KSZ23" s="106"/>
      <c r="KTA23" s="107"/>
      <c r="KTB23" s="132"/>
      <c r="KTC23" s="132"/>
      <c r="KTD23" s="132"/>
      <c r="KTE23" s="190"/>
      <c r="KTF23" s="189"/>
      <c r="KTG23" s="131"/>
      <c r="KTH23" s="105"/>
      <c r="KTI23" s="105"/>
      <c r="KTJ23" s="106"/>
      <c r="KTK23" s="107"/>
      <c r="KTL23" s="132"/>
      <c r="KTM23" s="132"/>
      <c r="KTN23" s="132"/>
      <c r="KTO23" s="190"/>
      <c r="KTP23" s="189"/>
      <c r="KTQ23" s="131"/>
      <c r="KTR23" s="105"/>
      <c r="KTS23" s="105"/>
      <c r="KTT23" s="106"/>
      <c r="KTU23" s="107"/>
      <c r="KTV23" s="132"/>
      <c r="KTW23" s="132"/>
      <c r="KTX23" s="132"/>
      <c r="KTY23" s="190"/>
      <c r="KTZ23" s="189"/>
      <c r="KUA23" s="131"/>
      <c r="KUB23" s="105"/>
      <c r="KUC23" s="105"/>
      <c r="KUD23" s="106"/>
      <c r="KUE23" s="107"/>
      <c r="KUF23" s="132"/>
      <c r="KUG23" s="132"/>
      <c r="KUH23" s="132"/>
      <c r="KUI23" s="190"/>
      <c r="KUJ23" s="189"/>
      <c r="KUK23" s="131"/>
      <c r="KUL23" s="105"/>
      <c r="KUM23" s="105"/>
      <c r="KUN23" s="106"/>
      <c r="KUO23" s="107"/>
      <c r="KUP23" s="132"/>
      <c r="KUQ23" s="132"/>
      <c r="KUR23" s="132"/>
      <c r="KUS23" s="190"/>
      <c r="KUT23" s="189"/>
      <c r="KUU23" s="131"/>
      <c r="KUV23" s="105"/>
      <c r="KUW23" s="105"/>
      <c r="KUX23" s="106"/>
      <c r="KUY23" s="107"/>
      <c r="KUZ23" s="132"/>
      <c r="KVA23" s="132"/>
      <c r="KVB23" s="132"/>
      <c r="KVC23" s="190"/>
      <c r="KVD23" s="189"/>
      <c r="KVE23" s="131"/>
      <c r="KVF23" s="105"/>
      <c r="KVG23" s="105"/>
      <c r="KVH23" s="106"/>
      <c r="KVI23" s="107"/>
      <c r="KVJ23" s="132"/>
      <c r="KVK23" s="132"/>
      <c r="KVL23" s="132"/>
      <c r="KVM23" s="190"/>
      <c r="KVN23" s="189"/>
      <c r="KVO23" s="131"/>
      <c r="KVP23" s="105"/>
      <c r="KVQ23" s="105"/>
      <c r="KVR23" s="106"/>
      <c r="KVS23" s="107"/>
      <c r="KVT23" s="132"/>
      <c r="KVU23" s="132"/>
      <c r="KVV23" s="132"/>
      <c r="KVW23" s="190"/>
      <c r="KVX23" s="189"/>
      <c r="KVY23" s="131"/>
      <c r="KVZ23" s="105"/>
      <c r="KWA23" s="105"/>
      <c r="KWB23" s="106"/>
      <c r="KWC23" s="107"/>
      <c r="KWD23" s="132"/>
      <c r="KWE23" s="132"/>
      <c r="KWF23" s="132"/>
      <c r="KWG23" s="190"/>
      <c r="KWH23" s="189"/>
      <c r="KWI23" s="131"/>
      <c r="KWJ23" s="105"/>
      <c r="KWK23" s="105"/>
      <c r="KWL23" s="106"/>
      <c r="KWM23" s="107"/>
      <c r="KWN23" s="132"/>
      <c r="KWO23" s="132"/>
      <c r="KWP23" s="132"/>
      <c r="KWQ23" s="190"/>
      <c r="KWR23" s="189"/>
      <c r="KWS23" s="131"/>
      <c r="KWT23" s="105"/>
      <c r="KWU23" s="105"/>
      <c r="KWV23" s="106"/>
      <c r="KWW23" s="107"/>
      <c r="KWX23" s="132"/>
      <c r="KWY23" s="132"/>
      <c r="KWZ23" s="132"/>
      <c r="KXA23" s="190"/>
      <c r="KXB23" s="189"/>
      <c r="KXC23" s="131"/>
      <c r="KXD23" s="105"/>
      <c r="KXE23" s="105"/>
      <c r="KXF23" s="106"/>
      <c r="KXG23" s="107"/>
      <c r="KXH23" s="132"/>
      <c r="KXI23" s="132"/>
      <c r="KXJ23" s="132"/>
      <c r="KXK23" s="190"/>
      <c r="KXL23" s="189"/>
      <c r="KXM23" s="131"/>
      <c r="KXN23" s="105"/>
      <c r="KXO23" s="105"/>
      <c r="KXP23" s="106"/>
      <c r="KXQ23" s="107"/>
      <c r="KXR23" s="132"/>
      <c r="KXS23" s="132"/>
      <c r="KXT23" s="132"/>
      <c r="KXU23" s="190"/>
      <c r="KXV23" s="189"/>
      <c r="KXW23" s="131"/>
      <c r="KXX23" s="105"/>
      <c r="KXY23" s="105"/>
      <c r="KXZ23" s="106"/>
      <c r="KYA23" s="107"/>
      <c r="KYB23" s="132"/>
      <c r="KYC23" s="132"/>
      <c r="KYD23" s="132"/>
      <c r="KYE23" s="190"/>
      <c r="KYF23" s="189"/>
      <c r="KYG23" s="131"/>
      <c r="KYH23" s="105"/>
      <c r="KYI23" s="105"/>
      <c r="KYJ23" s="106"/>
      <c r="KYK23" s="107"/>
      <c r="KYL23" s="132"/>
      <c r="KYM23" s="132"/>
      <c r="KYN23" s="132"/>
      <c r="KYO23" s="190"/>
      <c r="KYP23" s="189"/>
      <c r="KYQ23" s="131"/>
      <c r="KYR23" s="105"/>
      <c r="KYS23" s="105"/>
      <c r="KYT23" s="106"/>
      <c r="KYU23" s="107"/>
      <c r="KYV23" s="132"/>
      <c r="KYW23" s="132"/>
      <c r="KYX23" s="132"/>
      <c r="KYY23" s="190"/>
      <c r="KYZ23" s="189"/>
      <c r="KZA23" s="131"/>
      <c r="KZB23" s="105"/>
      <c r="KZC23" s="105"/>
      <c r="KZD23" s="106"/>
      <c r="KZE23" s="107"/>
      <c r="KZF23" s="132"/>
      <c r="KZG23" s="132"/>
      <c r="KZH23" s="132"/>
      <c r="KZI23" s="190"/>
      <c r="KZJ23" s="189"/>
      <c r="KZK23" s="131"/>
      <c r="KZL23" s="105"/>
      <c r="KZM23" s="105"/>
      <c r="KZN23" s="106"/>
      <c r="KZO23" s="107"/>
      <c r="KZP23" s="132"/>
      <c r="KZQ23" s="132"/>
      <c r="KZR23" s="132"/>
      <c r="KZS23" s="190"/>
      <c r="KZT23" s="189"/>
      <c r="KZU23" s="131"/>
      <c r="KZV23" s="105"/>
      <c r="KZW23" s="105"/>
      <c r="KZX23" s="106"/>
      <c r="KZY23" s="107"/>
      <c r="KZZ23" s="132"/>
      <c r="LAA23" s="132"/>
      <c r="LAB23" s="132"/>
      <c r="LAC23" s="190"/>
      <c r="LAD23" s="189"/>
      <c r="LAE23" s="131"/>
      <c r="LAF23" s="105"/>
      <c r="LAG23" s="105"/>
      <c r="LAH23" s="106"/>
      <c r="LAI23" s="107"/>
      <c r="LAJ23" s="132"/>
      <c r="LAK23" s="132"/>
      <c r="LAL23" s="132"/>
      <c r="LAM23" s="190"/>
      <c r="LAN23" s="189"/>
      <c r="LAO23" s="131"/>
      <c r="LAP23" s="105"/>
      <c r="LAQ23" s="105"/>
      <c r="LAR23" s="106"/>
      <c r="LAS23" s="107"/>
      <c r="LAT23" s="132"/>
      <c r="LAU23" s="132"/>
      <c r="LAV23" s="132"/>
      <c r="LAW23" s="190"/>
      <c r="LAX23" s="189"/>
      <c r="LAY23" s="131"/>
      <c r="LAZ23" s="105"/>
      <c r="LBA23" s="105"/>
      <c r="LBB23" s="106"/>
      <c r="LBC23" s="107"/>
      <c r="LBD23" s="132"/>
      <c r="LBE23" s="132"/>
      <c r="LBF23" s="132"/>
      <c r="LBG23" s="190"/>
      <c r="LBH23" s="189"/>
      <c r="LBI23" s="131"/>
      <c r="LBJ23" s="105"/>
      <c r="LBK23" s="105"/>
      <c r="LBL23" s="106"/>
      <c r="LBM23" s="107"/>
      <c r="LBN23" s="132"/>
      <c r="LBO23" s="132"/>
      <c r="LBP23" s="132"/>
      <c r="LBQ23" s="190"/>
      <c r="LBR23" s="189"/>
      <c r="LBS23" s="131"/>
      <c r="LBT23" s="105"/>
      <c r="LBU23" s="105"/>
      <c r="LBV23" s="106"/>
      <c r="LBW23" s="107"/>
      <c r="LBX23" s="132"/>
      <c r="LBY23" s="132"/>
      <c r="LBZ23" s="132"/>
      <c r="LCA23" s="190"/>
      <c r="LCB23" s="189"/>
      <c r="LCC23" s="131"/>
      <c r="LCD23" s="105"/>
      <c r="LCE23" s="105"/>
      <c r="LCF23" s="106"/>
      <c r="LCG23" s="107"/>
      <c r="LCH23" s="132"/>
      <c r="LCI23" s="132"/>
      <c r="LCJ23" s="132"/>
      <c r="LCK23" s="190"/>
      <c r="LCL23" s="189"/>
      <c r="LCM23" s="131"/>
      <c r="LCN23" s="105"/>
      <c r="LCO23" s="105"/>
      <c r="LCP23" s="106"/>
      <c r="LCQ23" s="107"/>
      <c r="LCR23" s="132"/>
      <c r="LCS23" s="132"/>
      <c r="LCT23" s="132"/>
      <c r="LCU23" s="190"/>
      <c r="LCV23" s="189"/>
      <c r="LCW23" s="131"/>
      <c r="LCX23" s="105"/>
      <c r="LCY23" s="105"/>
      <c r="LCZ23" s="106"/>
      <c r="LDA23" s="107"/>
      <c r="LDB23" s="132"/>
      <c r="LDC23" s="132"/>
      <c r="LDD23" s="132"/>
      <c r="LDE23" s="190"/>
      <c r="LDF23" s="189"/>
      <c r="LDG23" s="131"/>
      <c r="LDH23" s="105"/>
      <c r="LDI23" s="105"/>
      <c r="LDJ23" s="106"/>
      <c r="LDK23" s="107"/>
      <c r="LDL23" s="132"/>
      <c r="LDM23" s="132"/>
      <c r="LDN23" s="132"/>
      <c r="LDO23" s="190"/>
      <c r="LDP23" s="189"/>
      <c r="LDQ23" s="131"/>
      <c r="LDR23" s="105"/>
      <c r="LDS23" s="105"/>
      <c r="LDT23" s="106"/>
      <c r="LDU23" s="107"/>
      <c r="LDV23" s="132"/>
      <c r="LDW23" s="132"/>
      <c r="LDX23" s="132"/>
      <c r="LDY23" s="190"/>
      <c r="LDZ23" s="189"/>
      <c r="LEA23" s="131"/>
      <c r="LEB23" s="105"/>
      <c r="LEC23" s="105"/>
      <c r="LED23" s="106"/>
      <c r="LEE23" s="107"/>
      <c r="LEF23" s="132"/>
      <c r="LEG23" s="132"/>
      <c r="LEH23" s="132"/>
      <c r="LEI23" s="190"/>
      <c r="LEJ23" s="189"/>
      <c r="LEK23" s="131"/>
      <c r="LEL23" s="105"/>
      <c r="LEM23" s="105"/>
      <c r="LEN23" s="106"/>
      <c r="LEO23" s="107"/>
      <c r="LEP23" s="132"/>
      <c r="LEQ23" s="132"/>
      <c r="LER23" s="132"/>
      <c r="LES23" s="190"/>
      <c r="LET23" s="189"/>
      <c r="LEU23" s="131"/>
      <c r="LEV23" s="105"/>
      <c r="LEW23" s="105"/>
      <c r="LEX23" s="106"/>
      <c r="LEY23" s="107"/>
      <c r="LEZ23" s="132"/>
      <c r="LFA23" s="132"/>
      <c r="LFB23" s="132"/>
      <c r="LFC23" s="190"/>
      <c r="LFD23" s="189"/>
      <c r="LFE23" s="131"/>
      <c r="LFF23" s="105"/>
      <c r="LFG23" s="105"/>
      <c r="LFH23" s="106"/>
      <c r="LFI23" s="107"/>
      <c r="LFJ23" s="132"/>
      <c r="LFK23" s="132"/>
      <c r="LFL23" s="132"/>
      <c r="LFM23" s="190"/>
      <c r="LFN23" s="189"/>
      <c r="LFO23" s="131"/>
      <c r="LFP23" s="105"/>
      <c r="LFQ23" s="105"/>
      <c r="LFR23" s="106"/>
      <c r="LFS23" s="107"/>
      <c r="LFT23" s="132"/>
      <c r="LFU23" s="132"/>
      <c r="LFV23" s="132"/>
      <c r="LFW23" s="190"/>
      <c r="LFX23" s="189"/>
      <c r="LFY23" s="131"/>
      <c r="LFZ23" s="105"/>
      <c r="LGA23" s="105"/>
      <c r="LGB23" s="106"/>
      <c r="LGC23" s="107"/>
      <c r="LGD23" s="132"/>
      <c r="LGE23" s="132"/>
      <c r="LGF23" s="132"/>
      <c r="LGG23" s="190"/>
      <c r="LGH23" s="189"/>
      <c r="LGI23" s="131"/>
      <c r="LGJ23" s="105"/>
      <c r="LGK23" s="105"/>
      <c r="LGL23" s="106"/>
      <c r="LGM23" s="107"/>
      <c r="LGN23" s="132"/>
      <c r="LGO23" s="132"/>
      <c r="LGP23" s="132"/>
      <c r="LGQ23" s="190"/>
      <c r="LGR23" s="189"/>
      <c r="LGS23" s="131"/>
      <c r="LGT23" s="105"/>
      <c r="LGU23" s="105"/>
      <c r="LGV23" s="106"/>
      <c r="LGW23" s="107"/>
      <c r="LGX23" s="132"/>
      <c r="LGY23" s="132"/>
      <c r="LGZ23" s="132"/>
      <c r="LHA23" s="190"/>
      <c r="LHB23" s="189"/>
      <c r="LHC23" s="131"/>
      <c r="LHD23" s="105"/>
      <c r="LHE23" s="105"/>
      <c r="LHF23" s="106"/>
      <c r="LHG23" s="107"/>
      <c r="LHH23" s="132"/>
      <c r="LHI23" s="132"/>
      <c r="LHJ23" s="132"/>
      <c r="LHK23" s="190"/>
      <c r="LHL23" s="189"/>
      <c r="LHM23" s="131"/>
      <c r="LHN23" s="105"/>
      <c r="LHO23" s="105"/>
      <c r="LHP23" s="106"/>
      <c r="LHQ23" s="107"/>
      <c r="LHR23" s="132"/>
      <c r="LHS23" s="132"/>
      <c r="LHT23" s="132"/>
      <c r="LHU23" s="190"/>
      <c r="LHV23" s="189"/>
      <c r="LHW23" s="131"/>
      <c r="LHX23" s="105"/>
      <c r="LHY23" s="105"/>
      <c r="LHZ23" s="106"/>
      <c r="LIA23" s="107"/>
      <c r="LIB23" s="132"/>
      <c r="LIC23" s="132"/>
      <c r="LID23" s="132"/>
      <c r="LIE23" s="190"/>
      <c r="LIF23" s="189"/>
      <c r="LIG23" s="131"/>
      <c r="LIH23" s="105"/>
      <c r="LII23" s="105"/>
      <c r="LIJ23" s="106"/>
      <c r="LIK23" s="107"/>
      <c r="LIL23" s="132"/>
      <c r="LIM23" s="132"/>
      <c r="LIN23" s="132"/>
      <c r="LIO23" s="190"/>
      <c r="LIP23" s="189"/>
      <c r="LIQ23" s="131"/>
      <c r="LIR23" s="105"/>
      <c r="LIS23" s="105"/>
      <c r="LIT23" s="106"/>
      <c r="LIU23" s="107"/>
      <c r="LIV23" s="132"/>
      <c r="LIW23" s="132"/>
      <c r="LIX23" s="132"/>
      <c r="LIY23" s="190"/>
      <c r="LIZ23" s="189"/>
      <c r="LJA23" s="131"/>
      <c r="LJB23" s="105"/>
      <c r="LJC23" s="105"/>
      <c r="LJD23" s="106"/>
      <c r="LJE23" s="107"/>
      <c r="LJF23" s="132"/>
      <c r="LJG23" s="132"/>
      <c r="LJH23" s="132"/>
      <c r="LJI23" s="190"/>
      <c r="LJJ23" s="189"/>
      <c r="LJK23" s="131"/>
      <c r="LJL23" s="105"/>
      <c r="LJM23" s="105"/>
      <c r="LJN23" s="106"/>
      <c r="LJO23" s="107"/>
      <c r="LJP23" s="132"/>
      <c r="LJQ23" s="132"/>
      <c r="LJR23" s="132"/>
      <c r="LJS23" s="190"/>
      <c r="LJT23" s="189"/>
      <c r="LJU23" s="131"/>
      <c r="LJV23" s="105"/>
      <c r="LJW23" s="105"/>
      <c r="LJX23" s="106"/>
      <c r="LJY23" s="107"/>
      <c r="LJZ23" s="132"/>
      <c r="LKA23" s="132"/>
      <c r="LKB23" s="132"/>
      <c r="LKC23" s="190"/>
      <c r="LKD23" s="189"/>
      <c r="LKE23" s="131"/>
      <c r="LKF23" s="105"/>
      <c r="LKG23" s="105"/>
      <c r="LKH23" s="106"/>
      <c r="LKI23" s="107"/>
      <c r="LKJ23" s="132"/>
      <c r="LKK23" s="132"/>
      <c r="LKL23" s="132"/>
      <c r="LKM23" s="190"/>
      <c r="LKN23" s="189"/>
      <c r="LKO23" s="131"/>
      <c r="LKP23" s="105"/>
      <c r="LKQ23" s="105"/>
      <c r="LKR23" s="106"/>
      <c r="LKS23" s="107"/>
      <c r="LKT23" s="132"/>
      <c r="LKU23" s="132"/>
      <c r="LKV23" s="132"/>
      <c r="LKW23" s="190"/>
      <c r="LKX23" s="189"/>
      <c r="LKY23" s="131"/>
      <c r="LKZ23" s="105"/>
      <c r="LLA23" s="105"/>
      <c r="LLB23" s="106"/>
      <c r="LLC23" s="107"/>
      <c r="LLD23" s="132"/>
      <c r="LLE23" s="132"/>
      <c r="LLF23" s="132"/>
      <c r="LLG23" s="190"/>
      <c r="LLH23" s="189"/>
      <c r="LLI23" s="131"/>
      <c r="LLJ23" s="105"/>
      <c r="LLK23" s="105"/>
      <c r="LLL23" s="106"/>
      <c r="LLM23" s="107"/>
      <c r="LLN23" s="132"/>
      <c r="LLO23" s="132"/>
      <c r="LLP23" s="132"/>
      <c r="LLQ23" s="190"/>
      <c r="LLR23" s="189"/>
      <c r="LLS23" s="131"/>
      <c r="LLT23" s="105"/>
      <c r="LLU23" s="105"/>
      <c r="LLV23" s="106"/>
      <c r="LLW23" s="107"/>
      <c r="LLX23" s="132"/>
      <c r="LLY23" s="132"/>
      <c r="LLZ23" s="132"/>
      <c r="LMA23" s="190"/>
      <c r="LMB23" s="189"/>
      <c r="LMC23" s="131"/>
      <c r="LMD23" s="105"/>
      <c r="LME23" s="105"/>
      <c r="LMF23" s="106"/>
      <c r="LMG23" s="107"/>
      <c r="LMH23" s="132"/>
      <c r="LMI23" s="132"/>
      <c r="LMJ23" s="132"/>
      <c r="LMK23" s="190"/>
      <c r="LML23" s="189"/>
      <c r="LMM23" s="131"/>
      <c r="LMN23" s="105"/>
      <c r="LMO23" s="105"/>
      <c r="LMP23" s="106"/>
      <c r="LMQ23" s="107"/>
      <c r="LMR23" s="132"/>
      <c r="LMS23" s="132"/>
      <c r="LMT23" s="132"/>
      <c r="LMU23" s="190"/>
      <c r="LMV23" s="189"/>
      <c r="LMW23" s="131"/>
      <c r="LMX23" s="105"/>
      <c r="LMY23" s="105"/>
      <c r="LMZ23" s="106"/>
      <c r="LNA23" s="107"/>
      <c r="LNB23" s="132"/>
      <c r="LNC23" s="132"/>
      <c r="LND23" s="132"/>
      <c r="LNE23" s="190"/>
      <c r="LNF23" s="189"/>
      <c r="LNG23" s="131"/>
      <c r="LNH23" s="105"/>
      <c r="LNI23" s="105"/>
      <c r="LNJ23" s="106"/>
      <c r="LNK23" s="107"/>
      <c r="LNL23" s="132"/>
      <c r="LNM23" s="132"/>
      <c r="LNN23" s="132"/>
      <c r="LNO23" s="190"/>
      <c r="LNP23" s="189"/>
      <c r="LNQ23" s="131"/>
      <c r="LNR23" s="105"/>
      <c r="LNS23" s="105"/>
      <c r="LNT23" s="106"/>
      <c r="LNU23" s="107"/>
      <c r="LNV23" s="132"/>
      <c r="LNW23" s="132"/>
      <c r="LNX23" s="132"/>
      <c r="LNY23" s="190"/>
      <c r="LNZ23" s="189"/>
      <c r="LOA23" s="131"/>
      <c r="LOB23" s="105"/>
      <c r="LOC23" s="105"/>
      <c r="LOD23" s="106"/>
      <c r="LOE23" s="107"/>
      <c r="LOF23" s="132"/>
      <c r="LOG23" s="132"/>
      <c r="LOH23" s="132"/>
      <c r="LOI23" s="190"/>
      <c r="LOJ23" s="189"/>
      <c r="LOK23" s="131"/>
      <c r="LOL23" s="105"/>
      <c r="LOM23" s="105"/>
      <c r="LON23" s="106"/>
      <c r="LOO23" s="107"/>
      <c r="LOP23" s="132"/>
      <c r="LOQ23" s="132"/>
      <c r="LOR23" s="132"/>
      <c r="LOS23" s="190"/>
      <c r="LOT23" s="189"/>
      <c r="LOU23" s="131"/>
      <c r="LOV23" s="105"/>
      <c r="LOW23" s="105"/>
      <c r="LOX23" s="106"/>
      <c r="LOY23" s="107"/>
      <c r="LOZ23" s="132"/>
      <c r="LPA23" s="132"/>
      <c r="LPB23" s="132"/>
      <c r="LPC23" s="190"/>
      <c r="LPD23" s="189"/>
      <c r="LPE23" s="131"/>
      <c r="LPF23" s="105"/>
      <c r="LPG23" s="105"/>
      <c r="LPH23" s="106"/>
      <c r="LPI23" s="107"/>
      <c r="LPJ23" s="132"/>
      <c r="LPK23" s="132"/>
      <c r="LPL23" s="132"/>
      <c r="LPM23" s="190"/>
      <c r="LPN23" s="189"/>
      <c r="LPO23" s="131"/>
      <c r="LPP23" s="105"/>
      <c r="LPQ23" s="105"/>
      <c r="LPR23" s="106"/>
      <c r="LPS23" s="107"/>
      <c r="LPT23" s="132"/>
      <c r="LPU23" s="132"/>
      <c r="LPV23" s="132"/>
      <c r="LPW23" s="190"/>
      <c r="LPX23" s="189"/>
      <c r="LPY23" s="131"/>
      <c r="LPZ23" s="105"/>
      <c r="LQA23" s="105"/>
      <c r="LQB23" s="106"/>
      <c r="LQC23" s="107"/>
      <c r="LQD23" s="132"/>
      <c r="LQE23" s="132"/>
      <c r="LQF23" s="132"/>
      <c r="LQG23" s="190"/>
      <c r="LQH23" s="189"/>
      <c r="LQI23" s="131"/>
      <c r="LQJ23" s="105"/>
      <c r="LQK23" s="105"/>
      <c r="LQL23" s="106"/>
      <c r="LQM23" s="107"/>
      <c r="LQN23" s="132"/>
      <c r="LQO23" s="132"/>
      <c r="LQP23" s="132"/>
      <c r="LQQ23" s="190"/>
      <c r="LQR23" s="189"/>
      <c r="LQS23" s="131"/>
      <c r="LQT23" s="105"/>
      <c r="LQU23" s="105"/>
      <c r="LQV23" s="106"/>
      <c r="LQW23" s="107"/>
      <c r="LQX23" s="132"/>
      <c r="LQY23" s="132"/>
      <c r="LQZ23" s="132"/>
      <c r="LRA23" s="190"/>
      <c r="LRB23" s="189"/>
      <c r="LRC23" s="131"/>
      <c r="LRD23" s="105"/>
      <c r="LRE23" s="105"/>
      <c r="LRF23" s="106"/>
      <c r="LRG23" s="107"/>
      <c r="LRH23" s="132"/>
      <c r="LRI23" s="132"/>
      <c r="LRJ23" s="132"/>
      <c r="LRK23" s="190"/>
      <c r="LRL23" s="189"/>
      <c r="LRM23" s="131"/>
      <c r="LRN23" s="105"/>
      <c r="LRO23" s="105"/>
      <c r="LRP23" s="106"/>
      <c r="LRQ23" s="107"/>
      <c r="LRR23" s="132"/>
      <c r="LRS23" s="132"/>
      <c r="LRT23" s="132"/>
      <c r="LRU23" s="190"/>
      <c r="LRV23" s="189"/>
      <c r="LRW23" s="131"/>
      <c r="LRX23" s="105"/>
      <c r="LRY23" s="105"/>
      <c r="LRZ23" s="106"/>
      <c r="LSA23" s="107"/>
      <c r="LSB23" s="132"/>
      <c r="LSC23" s="132"/>
      <c r="LSD23" s="132"/>
      <c r="LSE23" s="190"/>
      <c r="LSF23" s="189"/>
      <c r="LSG23" s="131"/>
      <c r="LSH23" s="105"/>
      <c r="LSI23" s="105"/>
      <c r="LSJ23" s="106"/>
      <c r="LSK23" s="107"/>
      <c r="LSL23" s="132"/>
      <c r="LSM23" s="132"/>
      <c r="LSN23" s="132"/>
      <c r="LSO23" s="190"/>
      <c r="LSP23" s="189"/>
      <c r="LSQ23" s="131"/>
      <c r="LSR23" s="105"/>
      <c r="LSS23" s="105"/>
      <c r="LST23" s="106"/>
      <c r="LSU23" s="107"/>
      <c r="LSV23" s="132"/>
      <c r="LSW23" s="132"/>
      <c r="LSX23" s="132"/>
      <c r="LSY23" s="190"/>
      <c r="LSZ23" s="189"/>
      <c r="LTA23" s="131"/>
      <c r="LTB23" s="105"/>
      <c r="LTC23" s="105"/>
      <c r="LTD23" s="106"/>
      <c r="LTE23" s="107"/>
      <c r="LTF23" s="132"/>
      <c r="LTG23" s="132"/>
      <c r="LTH23" s="132"/>
      <c r="LTI23" s="190"/>
      <c r="LTJ23" s="189"/>
      <c r="LTK23" s="131"/>
      <c r="LTL23" s="105"/>
      <c r="LTM23" s="105"/>
      <c r="LTN23" s="106"/>
      <c r="LTO23" s="107"/>
      <c r="LTP23" s="132"/>
      <c r="LTQ23" s="132"/>
      <c r="LTR23" s="132"/>
      <c r="LTS23" s="190"/>
      <c r="LTT23" s="189"/>
      <c r="LTU23" s="131"/>
      <c r="LTV23" s="105"/>
      <c r="LTW23" s="105"/>
      <c r="LTX23" s="106"/>
      <c r="LTY23" s="107"/>
      <c r="LTZ23" s="132"/>
      <c r="LUA23" s="132"/>
      <c r="LUB23" s="132"/>
      <c r="LUC23" s="190"/>
      <c r="LUD23" s="189"/>
      <c r="LUE23" s="131"/>
      <c r="LUF23" s="105"/>
      <c r="LUG23" s="105"/>
      <c r="LUH23" s="106"/>
      <c r="LUI23" s="107"/>
      <c r="LUJ23" s="132"/>
      <c r="LUK23" s="132"/>
      <c r="LUL23" s="132"/>
      <c r="LUM23" s="190"/>
      <c r="LUN23" s="189"/>
      <c r="LUO23" s="131"/>
      <c r="LUP23" s="105"/>
      <c r="LUQ23" s="105"/>
      <c r="LUR23" s="106"/>
      <c r="LUS23" s="107"/>
      <c r="LUT23" s="132"/>
      <c r="LUU23" s="132"/>
      <c r="LUV23" s="132"/>
      <c r="LUW23" s="190"/>
      <c r="LUX23" s="189"/>
      <c r="LUY23" s="131"/>
      <c r="LUZ23" s="105"/>
      <c r="LVA23" s="105"/>
      <c r="LVB23" s="106"/>
      <c r="LVC23" s="107"/>
      <c r="LVD23" s="132"/>
      <c r="LVE23" s="132"/>
      <c r="LVF23" s="132"/>
      <c r="LVG23" s="190"/>
      <c r="LVH23" s="189"/>
      <c r="LVI23" s="131"/>
      <c r="LVJ23" s="105"/>
      <c r="LVK23" s="105"/>
      <c r="LVL23" s="106"/>
      <c r="LVM23" s="107"/>
      <c r="LVN23" s="132"/>
      <c r="LVO23" s="132"/>
      <c r="LVP23" s="132"/>
      <c r="LVQ23" s="190"/>
      <c r="LVR23" s="189"/>
      <c r="LVS23" s="131"/>
      <c r="LVT23" s="105"/>
      <c r="LVU23" s="105"/>
      <c r="LVV23" s="106"/>
      <c r="LVW23" s="107"/>
      <c r="LVX23" s="132"/>
      <c r="LVY23" s="132"/>
      <c r="LVZ23" s="132"/>
      <c r="LWA23" s="190"/>
      <c r="LWB23" s="189"/>
      <c r="LWC23" s="131"/>
      <c r="LWD23" s="105"/>
      <c r="LWE23" s="105"/>
      <c r="LWF23" s="106"/>
      <c r="LWG23" s="107"/>
      <c r="LWH23" s="132"/>
      <c r="LWI23" s="132"/>
      <c r="LWJ23" s="132"/>
      <c r="LWK23" s="190"/>
      <c r="LWL23" s="189"/>
      <c r="LWM23" s="131"/>
      <c r="LWN23" s="105"/>
      <c r="LWO23" s="105"/>
      <c r="LWP23" s="106"/>
      <c r="LWQ23" s="107"/>
      <c r="LWR23" s="132"/>
      <c r="LWS23" s="132"/>
      <c r="LWT23" s="132"/>
      <c r="LWU23" s="190"/>
      <c r="LWV23" s="189"/>
      <c r="LWW23" s="131"/>
      <c r="LWX23" s="105"/>
      <c r="LWY23" s="105"/>
      <c r="LWZ23" s="106"/>
      <c r="LXA23" s="107"/>
      <c r="LXB23" s="132"/>
      <c r="LXC23" s="132"/>
      <c r="LXD23" s="132"/>
      <c r="LXE23" s="190"/>
      <c r="LXF23" s="189"/>
      <c r="LXG23" s="131"/>
      <c r="LXH23" s="105"/>
      <c r="LXI23" s="105"/>
      <c r="LXJ23" s="106"/>
      <c r="LXK23" s="107"/>
      <c r="LXL23" s="132"/>
      <c r="LXM23" s="132"/>
      <c r="LXN23" s="132"/>
      <c r="LXO23" s="190"/>
      <c r="LXP23" s="189"/>
      <c r="LXQ23" s="131"/>
      <c r="LXR23" s="105"/>
      <c r="LXS23" s="105"/>
      <c r="LXT23" s="106"/>
      <c r="LXU23" s="107"/>
      <c r="LXV23" s="132"/>
      <c r="LXW23" s="132"/>
      <c r="LXX23" s="132"/>
      <c r="LXY23" s="190"/>
      <c r="LXZ23" s="189"/>
      <c r="LYA23" s="131"/>
      <c r="LYB23" s="105"/>
      <c r="LYC23" s="105"/>
      <c r="LYD23" s="106"/>
      <c r="LYE23" s="107"/>
      <c r="LYF23" s="132"/>
      <c r="LYG23" s="132"/>
      <c r="LYH23" s="132"/>
      <c r="LYI23" s="190"/>
      <c r="LYJ23" s="189"/>
      <c r="LYK23" s="131"/>
      <c r="LYL23" s="105"/>
      <c r="LYM23" s="105"/>
      <c r="LYN23" s="106"/>
      <c r="LYO23" s="107"/>
      <c r="LYP23" s="132"/>
      <c r="LYQ23" s="132"/>
      <c r="LYR23" s="132"/>
      <c r="LYS23" s="190"/>
      <c r="LYT23" s="189"/>
      <c r="LYU23" s="131"/>
      <c r="LYV23" s="105"/>
      <c r="LYW23" s="105"/>
      <c r="LYX23" s="106"/>
      <c r="LYY23" s="107"/>
      <c r="LYZ23" s="132"/>
      <c r="LZA23" s="132"/>
      <c r="LZB23" s="132"/>
      <c r="LZC23" s="190"/>
      <c r="LZD23" s="189"/>
      <c r="LZE23" s="131"/>
      <c r="LZF23" s="105"/>
      <c r="LZG23" s="105"/>
      <c r="LZH23" s="106"/>
      <c r="LZI23" s="107"/>
      <c r="LZJ23" s="132"/>
      <c r="LZK23" s="132"/>
      <c r="LZL23" s="132"/>
      <c r="LZM23" s="190"/>
      <c r="LZN23" s="189"/>
      <c r="LZO23" s="131"/>
      <c r="LZP23" s="105"/>
      <c r="LZQ23" s="105"/>
      <c r="LZR23" s="106"/>
      <c r="LZS23" s="107"/>
      <c r="LZT23" s="132"/>
      <c r="LZU23" s="132"/>
      <c r="LZV23" s="132"/>
      <c r="LZW23" s="190"/>
      <c r="LZX23" s="189"/>
      <c r="LZY23" s="131"/>
      <c r="LZZ23" s="105"/>
      <c r="MAA23" s="105"/>
      <c r="MAB23" s="106"/>
      <c r="MAC23" s="107"/>
      <c r="MAD23" s="132"/>
      <c r="MAE23" s="132"/>
      <c r="MAF23" s="132"/>
      <c r="MAG23" s="190"/>
      <c r="MAH23" s="189"/>
      <c r="MAI23" s="131"/>
      <c r="MAJ23" s="105"/>
      <c r="MAK23" s="105"/>
      <c r="MAL23" s="106"/>
      <c r="MAM23" s="107"/>
      <c r="MAN23" s="132"/>
      <c r="MAO23" s="132"/>
      <c r="MAP23" s="132"/>
      <c r="MAQ23" s="190"/>
      <c r="MAR23" s="189"/>
      <c r="MAS23" s="131"/>
      <c r="MAT23" s="105"/>
      <c r="MAU23" s="105"/>
      <c r="MAV23" s="106"/>
      <c r="MAW23" s="107"/>
      <c r="MAX23" s="132"/>
      <c r="MAY23" s="132"/>
      <c r="MAZ23" s="132"/>
      <c r="MBA23" s="190"/>
      <c r="MBB23" s="189"/>
      <c r="MBC23" s="131"/>
      <c r="MBD23" s="105"/>
      <c r="MBE23" s="105"/>
      <c r="MBF23" s="106"/>
      <c r="MBG23" s="107"/>
      <c r="MBH23" s="132"/>
      <c r="MBI23" s="132"/>
      <c r="MBJ23" s="132"/>
      <c r="MBK23" s="190"/>
      <c r="MBL23" s="189"/>
      <c r="MBM23" s="131"/>
      <c r="MBN23" s="105"/>
      <c r="MBO23" s="105"/>
      <c r="MBP23" s="106"/>
      <c r="MBQ23" s="107"/>
      <c r="MBR23" s="132"/>
      <c r="MBS23" s="132"/>
      <c r="MBT23" s="132"/>
      <c r="MBU23" s="190"/>
      <c r="MBV23" s="189"/>
      <c r="MBW23" s="131"/>
      <c r="MBX23" s="105"/>
      <c r="MBY23" s="105"/>
      <c r="MBZ23" s="106"/>
      <c r="MCA23" s="107"/>
      <c r="MCB23" s="132"/>
      <c r="MCC23" s="132"/>
      <c r="MCD23" s="132"/>
      <c r="MCE23" s="190"/>
      <c r="MCF23" s="189"/>
      <c r="MCG23" s="131"/>
      <c r="MCH23" s="105"/>
      <c r="MCI23" s="105"/>
      <c r="MCJ23" s="106"/>
      <c r="MCK23" s="107"/>
      <c r="MCL23" s="132"/>
      <c r="MCM23" s="132"/>
      <c r="MCN23" s="132"/>
      <c r="MCO23" s="190"/>
      <c r="MCP23" s="189"/>
      <c r="MCQ23" s="131"/>
      <c r="MCR23" s="105"/>
      <c r="MCS23" s="105"/>
      <c r="MCT23" s="106"/>
      <c r="MCU23" s="107"/>
      <c r="MCV23" s="132"/>
      <c r="MCW23" s="132"/>
      <c r="MCX23" s="132"/>
      <c r="MCY23" s="190"/>
      <c r="MCZ23" s="189"/>
      <c r="MDA23" s="131"/>
      <c r="MDB23" s="105"/>
      <c r="MDC23" s="105"/>
      <c r="MDD23" s="106"/>
      <c r="MDE23" s="107"/>
      <c r="MDF23" s="132"/>
      <c r="MDG23" s="132"/>
      <c r="MDH23" s="132"/>
      <c r="MDI23" s="190"/>
      <c r="MDJ23" s="189"/>
      <c r="MDK23" s="131"/>
      <c r="MDL23" s="105"/>
      <c r="MDM23" s="105"/>
      <c r="MDN23" s="106"/>
      <c r="MDO23" s="107"/>
      <c r="MDP23" s="132"/>
      <c r="MDQ23" s="132"/>
      <c r="MDR23" s="132"/>
      <c r="MDS23" s="190"/>
      <c r="MDT23" s="189"/>
      <c r="MDU23" s="131"/>
      <c r="MDV23" s="105"/>
      <c r="MDW23" s="105"/>
      <c r="MDX23" s="106"/>
      <c r="MDY23" s="107"/>
      <c r="MDZ23" s="132"/>
      <c r="MEA23" s="132"/>
      <c r="MEB23" s="132"/>
      <c r="MEC23" s="190"/>
      <c r="MED23" s="189"/>
      <c r="MEE23" s="131"/>
      <c r="MEF23" s="105"/>
      <c r="MEG23" s="105"/>
      <c r="MEH23" s="106"/>
      <c r="MEI23" s="107"/>
      <c r="MEJ23" s="132"/>
      <c r="MEK23" s="132"/>
      <c r="MEL23" s="132"/>
      <c r="MEM23" s="190"/>
      <c r="MEN23" s="189"/>
      <c r="MEO23" s="131"/>
      <c r="MEP23" s="105"/>
      <c r="MEQ23" s="105"/>
      <c r="MER23" s="106"/>
      <c r="MES23" s="107"/>
      <c r="MET23" s="132"/>
      <c r="MEU23" s="132"/>
      <c r="MEV23" s="132"/>
      <c r="MEW23" s="190"/>
      <c r="MEX23" s="189"/>
      <c r="MEY23" s="131"/>
      <c r="MEZ23" s="105"/>
      <c r="MFA23" s="105"/>
      <c r="MFB23" s="106"/>
      <c r="MFC23" s="107"/>
      <c r="MFD23" s="132"/>
      <c r="MFE23" s="132"/>
      <c r="MFF23" s="132"/>
      <c r="MFG23" s="190"/>
      <c r="MFH23" s="189"/>
      <c r="MFI23" s="131"/>
      <c r="MFJ23" s="105"/>
      <c r="MFK23" s="105"/>
      <c r="MFL23" s="106"/>
      <c r="MFM23" s="107"/>
      <c r="MFN23" s="132"/>
      <c r="MFO23" s="132"/>
      <c r="MFP23" s="132"/>
      <c r="MFQ23" s="190"/>
      <c r="MFR23" s="189"/>
      <c r="MFS23" s="131"/>
      <c r="MFT23" s="105"/>
      <c r="MFU23" s="105"/>
      <c r="MFV23" s="106"/>
      <c r="MFW23" s="107"/>
      <c r="MFX23" s="132"/>
      <c r="MFY23" s="132"/>
      <c r="MFZ23" s="132"/>
      <c r="MGA23" s="190"/>
      <c r="MGB23" s="189"/>
      <c r="MGC23" s="131"/>
      <c r="MGD23" s="105"/>
      <c r="MGE23" s="105"/>
      <c r="MGF23" s="106"/>
      <c r="MGG23" s="107"/>
      <c r="MGH23" s="132"/>
      <c r="MGI23" s="132"/>
      <c r="MGJ23" s="132"/>
      <c r="MGK23" s="190"/>
      <c r="MGL23" s="189"/>
      <c r="MGM23" s="131"/>
      <c r="MGN23" s="105"/>
      <c r="MGO23" s="105"/>
      <c r="MGP23" s="106"/>
      <c r="MGQ23" s="107"/>
      <c r="MGR23" s="132"/>
      <c r="MGS23" s="132"/>
      <c r="MGT23" s="132"/>
      <c r="MGU23" s="190"/>
      <c r="MGV23" s="189"/>
      <c r="MGW23" s="131"/>
      <c r="MGX23" s="105"/>
      <c r="MGY23" s="105"/>
      <c r="MGZ23" s="106"/>
      <c r="MHA23" s="107"/>
      <c r="MHB23" s="132"/>
      <c r="MHC23" s="132"/>
      <c r="MHD23" s="132"/>
      <c r="MHE23" s="190"/>
      <c r="MHF23" s="189"/>
      <c r="MHG23" s="131"/>
      <c r="MHH23" s="105"/>
      <c r="MHI23" s="105"/>
      <c r="MHJ23" s="106"/>
      <c r="MHK23" s="107"/>
      <c r="MHL23" s="132"/>
      <c r="MHM23" s="132"/>
      <c r="MHN23" s="132"/>
      <c r="MHO23" s="190"/>
      <c r="MHP23" s="189"/>
      <c r="MHQ23" s="131"/>
      <c r="MHR23" s="105"/>
      <c r="MHS23" s="105"/>
      <c r="MHT23" s="106"/>
      <c r="MHU23" s="107"/>
      <c r="MHV23" s="132"/>
      <c r="MHW23" s="132"/>
      <c r="MHX23" s="132"/>
      <c r="MHY23" s="190"/>
      <c r="MHZ23" s="189"/>
      <c r="MIA23" s="131"/>
      <c r="MIB23" s="105"/>
      <c r="MIC23" s="105"/>
      <c r="MID23" s="106"/>
      <c r="MIE23" s="107"/>
      <c r="MIF23" s="132"/>
      <c r="MIG23" s="132"/>
      <c r="MIH23" s="132"/>
      <c r="MII23" s="190"/>
      <c r="MIJ23" s="189"/>
      <c r="MIK23" s="131"/>
      <c r="MIL23" s="105"/>
      <c r="MIM23" s="105"/>
      <c r="MIN23" s="106"/>
      <c r="MIO23" s="107"/>
      <c r="MIP23" s="132"/>
      <c r="MIQ23" s="132"/>
      <c r="MIR23" s="132"/>
      <c r="MIS23" s="190"/>
      <c r="MIT23" s="189"/>
      <c r="MIU23" s="131"/>
      <c r="MIV23" s="105"/>
      <c r="MIW23" s="105"/>
      <c r="MIX23" s="106"/>
      <c r="MIY23" s="107"/>
      <c r="MIZ23" s="132"/>
      <c r="MJA23" s="132"/>
      <c r="MJB23" s="132"/>
      <c r="MJC23" s="190"/>
      <c r="MJD23" s="189"/>
      <c r="MJE23" s="131"/>
      <c r="MJF23" s="105"/>
      <c r="MJG23" s="105"/>
      <c r="MJH23" s="106"/>
      <c r="MJI23" s="107"/>
      <c r="MJJ23" s="132"/>
      <c r="MJK23" s="132"/>
      <c r="MJL23" s="132"/>
      <c r="MJM23" s="190"/>
      <c r="MJN23" s="189"/>
      <c r="MJO23" s="131"/>
      <c r="MJP23" s="105"/>
      <c r="MJQ23" s="105"/>
      <c r="MJR23" s="106"/>
      <c r="MJS23" s="107"/>
      <c r="MJT23" s="132"/>
      <c r="MJU23" s="132"/>
      <c r="MJV23" s="132"/>
      <c r="MJW23" s="190"/>
      <c r="MJX23" s="189"/>
      <c r="MJY23" s="131"/>
      <c r="MJZ23" s="105"/>
      <c r="MKA23" s="105"/>
      <c r="MKB23" s="106"/>
      <c r="MKC23" s="107"/>
      <c r="MKD23" s="132"/>
      <c r="MKE23" s="132"/>
      <c r="MKF23" s="132"/>
      <c r="MKG23" s="190"/>
      <c r="MKH23" s="189"/>
      <c r="MKI23" s="131"/>
      <c r="MKJ23" s="105"/>
      <c r="MKK23" s="105"/>
      <c r="MKL23" s="106"/>
      <c r="MKM23" s="107"/>
      <c r="MKN23" s="132"/>
      <c r="MKO23" s="132"/>
      <c r="MKP23" s="132"/>
      <c r="MKQ23" s="190"/>
      <c r="MKR23" s="189"/>
      <c r="MKS23" s="131"/>
      <c r="MKT23" s="105"/>
      <c r="MKU23" s="105"/>
      <c r="MKV23" s="106"/>
      <c r="MKW23" s="107"/>
      <c r="MKX23" s="132"/>
      <c r="MKY23" s="132"/>
      <c r="MKZ23" s="132"/>
      <c r="MLA23" s="190"/>
      <c r="MLB23" s="189"/>
      <c r="MLC23" s="131"/>
      <c r="MLD23" s="105"/>
      <c r="MLE23" s="105"/>
      <c r="MLF23" s="106"/>
      <c r="MLG23" s="107"/>
      <c r="MLH23" s="132"/>
      <c r="MLI23" s="132"/>
      <c r="MLJ23" s="132"/>
      <c r="MLK23" s="190"/>
      <c r="MLL23" s="189"/>
      <c r="MLM23" s="131"/>
      <c r="MLN23" s="105"/>
      <c r="MLO23" s="105"/>
      <c r="MLP23" s="106"/>
      <c r="MLQ23" s="107"/>
      <c r="MLR23" s="132"/>
      <c r="MLS23" s="132"/>
      <c r="MLT23" s="132"/>
      <c r="MLU23" s="190"/>
      <c r="MLV23" s="189"/>
      <c r="MLW23" s="131"/>
      <c r="MLX23" s="105"/>
      <c r="MLY23" s="105"/>
      <c r="MLZ23" s="106"/>
      <c r="MMA23" s="107"/>
      <c r="MMB23" s="132"/>
      <c r="MMC23" s="132"/>
      <c r="MMD23" s="132"/>
      <c r="MME23" s="190"/>
      <c r="MMF23" s="189"/>
      <c r="MMG23" s="131"/>
      <c r="MMH23" s="105"/>
      <c r="MMI23" s="105"/>
      <c r="MMJ23" s="106"/>
      <c r="MMK23" s="107"/>
      <c r="MML23" s="132"/>
      <c r="MMM23" s="132"/>
      <c r="MMN23" s="132"/>
      <c r="MMO23" s="190"/>
      <c r="MMP23" s="189"/>
      <c r="MMQ23" s="131"/>
      <c r="MMR23" s="105"/>
      <c r="MMS23" s="105"/>
      <c r="MMT23" s="106"/>
      <c r="MMU23" s="107"/>
      <c r="MMV23" s="132"/>
      <c r="MMW23" s="132"/>
      <c r="MMX23" s="132"/>
      <c r="MMY23" s="190"/>
      <c r="MMZ23" s="189"/>
      <c r="MNA23" s="131"/>
      <c r="MNB23" s="105"/>
      <c r="MNC23" s="105"/>
      <c r="MND23" s="106"/>
      <c r="MNE23" s="107"/>
      <c r="MNF23" s="132"/>
      <c r="MNG23" s="132"/>
      <c r="MNH23" s="132"/>
      <c r="MNI23" s="190"/>
      <c r="MNJ23" s="189"/>
      <c r="MNK23" s="131"/>
      <c r="MNL23" s="105"/>
      <c r="MNM23" s="105"/>
      <c r="MNN23" s="106"/>
      <c r="MNO23" s="107"/>
      <c r="MNP23" s="132"/>
      <c r="MNQ23" s="132"/>
      <c r="MNR23" s="132"/>
      <c r="MNS23" s="190"/>
      <c r="MNT23" s="189"/>
      <c r="MNU23" s="131"/>
      <c r="MNV23" s="105"/>
      <c r="MNW23" s="105"/>
      <c r="MNX23" s="106"/>
      <c r="MNY23" s="107"/>
      <c r="MNZ23" s="132"/>
      <c r="MOA23" s="132"/>
      <c r="MOB23" s="132"/>
      <c r="MOC23" s="190"/>
      <c r="MOD23" s="189"/>
      <c r="MOE23" s="131"/>
      <c r="MOF23" s="105"/>
      <c r="MOG23" s="105"/>
      <c r="MOH23" s="106"/>
      <c r="MOI23" s="107"/>
      <c r="MOJ23" s="132"/>
      <c r="MOK23" s="132"/>
      <c r="MOL23" s="132"/>
      <c r="MOM23" s="190"/>
      <c r="MON23" s="189"/>
      <c r="MOO23" s="131"/>
      <c r="MOP23" s="105"/>
      <c r="MOQ23" s="105"/>
      <c r="MOR23" s="106"/>
      <c r="MOS23" s="107"/>
      <c r="MOT23" s="132"/>
      <c r="MOU23" s="132"/>
      <c r="MOV23" s="132"/>
      <c r="MOW23" s="190"/>
      <c r="MOX23" s="189"/>
      <c r="MOY23" s="131"/>
      <c r="MOZ23" s="105"/>
      <c r="MPA23" s="105"/>
      <c r="MPB23" s="106"/>
      <c r="MPC23" s="107"/>
      <c r="MPD23" s="132"/>
      <c r="MPE23" s="132"/>
      <c r="MPF23" s="132"/>
      <c r="MPG23" s="190"/>
      <c r="MPH23" s="189"/>
      <c r="MPI23" s="131"/>
      <c r="MPJ23" s="105"/>
      <c r="MPK23" s="105"/>
      <c r="MPL23" s="106"/>
      <c r="MPM23" s="107"/>
      <c r="MPN23" s="132"/>
      <c r="MPO23" s="132"/>
      <c r="MPP23" s="132"/>
      <c r="MPQ23" s="190"/>
      <c r="MPR23" s="189"/>
      <c r="MPS23" s="131"/>
      <c r="MPT23" s="105"/>
      <c r="MPU23" s="105"/>
      <c r="MPV23" s="106"/>
      <c r="MPW23" s="107"/>
      <c r="MPX23" s="132"/>
      <c r="MPY23" s="132"/>
      <c r="MPZ23" s="132"/>
      <c r="MQA23" s="190"/>
      <c r="MQB23" s="189"/>
      <c r="MQC23" s="131"/>
      <c r="MQD23" s="105"/>
      <c r="MQE23" s="105"/>
      <c r="MQF23" s="106"/>
      <c r="MQG23" s="107"/>
      <c r="MQH23" s="132"/>
      <c r="MQI23" s="132"/>
      <c r="MQJ23" s="132"/>
      <c r="MQK23" s="190"/>
      <c r="MQL23" s="189"/>
      <c r="MQM23" s="131"/>
      <c r="MQN23" s="105"/>
      <c r="MQO23" s="105"/>
      <c r="MQP23" s="106"/>
      <c r="MQQ23" s="107"/>
      <c r="MQR23" s="132"/>
      <c r="MQS23" s="132"/>
      <c r="MQT23" s="132"/>
      <c r="MQU23" s="190"/>
      <c r="MQV23" s="189"/>
      <c r="MQW23" s="131"/>
      <c r="MQX23" s="105"/>
      <c r="MQY23" s="105"/>
      <c r="MQZ23" s="106"/>
      <c r="MRA23" s="107"/>
      <c r="MRB23" s="132"/>
      <c r="MRC23" s="132"/>
      <c r="MRD23" s="132"/>
      <c r="MRE23" s="190"/>
      <c r="MRF23" s="189"/>
      <c r="MRG23" s="131"/>
      <c r="MRH23" s="105"/>
      <c r="MRI23" s="105"/>
      <c r="MRJ23" s="106"/>
      <c r="MRK23" s="107"/>
      <c r="MRL23" s="132"/>
      <c r="MRM23" s="132"/>
      <c r="MRN23" s="132"/>
      <c r="MRO23" s="190"/>
      <c r="MRP23" s="189"/>
      <c r="MRQ23" s="131"/>
      <c r="MRR23" s="105"/>
      <c r="MRS23" s="105"/>
      <c r="MRT23" s="106"/>
      <c r="MRU23" s="107"/>
      <c r="MRV23" s="132"/>
      <c r="MRW23" s="132"/>
      <c r="MRX23" s="132"/>
      <c r="MRY23" s="190"/>
      <c r="MRZ23" s="189"/>
      <c r="MSA23" s="131"/>
      <c r="MSB23" s="105"/>
      <c r="MSC23" s="105"/>
      <c r="MSD23" s="106"/>
      <c r="MSE23" s="107"/>
      <c r="MSF23" s="132"/>
      <c r="MSG23" s="132"/>
      <c r="MSH23" s="132"/>
      <c r="MSI23" s="190"/>
      <c r="MSJ23" s="189"/>
      <c r="MSK23" s="131"/>
      <c r="MSL23" s="105"/>
      <c r="MSM23" s="105"/>
      <c r="MSN23" s="106"/>
      <c r="MSO23" s="107"/>
      <c r="MSP23" s="132"/>
      <c r="MSQ23" s="132"/>
      <c r="MSR23" s="132"/>
      <c r="MSS23" s="190"/>
      <c r="MST23" s="189"/>
      <c r="MSU23" s="131"/>
      <c r="MSV23" s="105"/>
      <c r="MSW23" s="105"/>
      <c r="MSX23" s="106"/>
      <c r="MSY23" s="107"/>
      <c r="MSZ23" s="132"/>
      <c r="MTA23" s="132"/>
      <c r="MTB23" s="132"/>
      <c r="MTC23" s="190"/>
      <c r="MTD23" s="189"/>
      <c r="MTE23" s="131"/>
      <c r="MTF23" s="105"/>
      <c r="MTG23" s="105"/>
      <c r="MTH23" s="106"/>
      <c r="MTI23" s="107"/>
      <c r="MTJ23" s="132"/>
      <c r="MTK23" s="132"/>
      <c r="MTL23" s="132"/>
      <c r="MTM23" s="190"/>
      <c r="MTN23" s="189"/>
      <c r="MTO23" s="131"/>
      <c r="MTP23" s="105"/>
      <c r="MTQ23" s="105"/>
      <c r="MTR23" s="106"/>
      <c r="MTS23" s="107"/>
      <c r="MTT23" s="132"/>
      <c r="MTU23" s="132"/>
      <c r="MTV23" s="132"/>
      <c r="MTW23" s="190"/>
      <c r="MTX23" s="189"/>
      <c r="MTY23" s="131"/>
      <c r="MTZ23" s="105"/>
      <c r="MUA23" s="105"/>
      <c r="MUB23" s="106"/>
      <c r="MUC23" s="107"/>
      <c r="MUD23" s="132"/>
      <c r="MUE23" s="132"/>
      <c r="MUF23" s="132"/>
      <c r="MUG23" s="190"/>
      <c r="MUH23" s="189"/>
      <c r="MUI23" s="131"/>
      <c r="MUJ23" s="105"/>
      <c r="MUK23" s="105"/>
      <c r="MUL23" s="106"/>
      <c r="MUM23" s="107"/>
      <c r="MUN23" s="132"/>
      <c r="MUO23" s="132"/>
      <c r="MUP23" s="132"/>
      <c r="MUQ23" s="190"/>
      <c r="MUR23" s="189"/>
      <c r="MUS23" s="131"/>
      <c r="MUT23" s="105"/>
      <c r="MUU23" s="105"/>
      <c r="MUV23" s="106"/>
      <c r="MUW23" s="107"/>
      <c r="MUX23" s="132"/>
      <c r="MUY23" s="132"/>
      <c r="MUZ23" s="132"/>
      <c r="MVA23" s="190"/>
      <c r="MVB23" s="189"/>
      <c r="MVC23" s="131"/>
      <c r="MVD23" s="105"/>
      <c r="MVE23" s="105"/>
      <c r="MVF23" s="106"/>
      <c r="MVG23" s="107"/>
      <c r="MVH23" s="132"/>
      <c r="MVI23" s="132"/>
      <c r="MVJ23" s="132"/>
      <c r="MVK23" s="190"/>
      <c r="MVL23" s="189"/>
      <c r="MVM23" s="131"/>
      <c r="MVN23" s="105"/>
      <c r="MVO23" s="105"/>
      <c r="MVP23" s="106"/>
      <c r="MVQ23" s="107"/>
      <c r="MVR23" s="132"/>
      <c r="MVS23" s="132"/>
      <c r="MVT23" s="132"/>
      <c r="MVU23" s="190"/>
      <c r="MVV23" s="189"/>
      <c r="MVW23" s="131"/>
      <c r="MVX23" s="105"/>
      <c r="MVY23" s="105"/>
      <c r="MVZ23" s="106"/>
      <c r="MWA23" s="107"/>
      <c r="MWB23" s="132"/>
      <c r="MWC23" s="132"/>
      <c r="MWD23" s="132"/>
      <c r="MWE23" s="190"/>
      <c r="MWF23" s="189"/>
      <c r="MWG23" s="131"/>
      <c r="MWH23" s="105"/>
      <c r="MWI23" s="105"/>
      <c r="MWJ23" s="106"/>
      <c r="MWK23" s="107"/>
      <c r="MWL23" s="132"/>
      <c r="MWM23" s="132"/>
      <c r="MWN23" s="132"/>
      <c r="MWO23" s="190"/>
      <c r="MWP23" s="189"/>
      <c r="MWQ23" s="131"/>
      <c r="MWR23" s="105"/>
      <c r="MWS23" s="105"/>
      <c r="MWT23" s="106"/>
      <c r="MWU23" s="107"/>
      <c r="MWV23" s="132"/>
      <c r="MWW23" s="132"/>
      <c r="MWX23" s="132"/>
      <c r="MWY23" s="190"/>
      <c r="MWZ23" s="189"/>
      <c r="MXA23" s="131"/>
      <c r="MXB23" s="105"/>
      <c r="MXC23" s="105"/>
      <c r="MXD23" s="106"/>
      <c r="MXE23" s="107"/>
      <c r="MXF23" s="132"/>
      <c r="MXG23" s="132"/>
      <c r="MXH23" s="132"/>
      <c r="MXI23" s="190"/>
      <c r="MXJ23" s="189"/>
      <c r="MXK23" s="131"/>
      <c r="MXL23" s="105"/>
      <c r="MXM23" s="105"/>
      <c r="MXN23" s="106"/>
      <c r="MXO23" s="107"/>
      <c r="MXP23" s="132"/>
      <c r="MXQ23" s="132"/>
      <c r="MXR23" s="132"/>
      <c r="MXS23" s="190"/>
      <c r="MXT23" s="189"/>
      <c r="MXU23" s="131"/>
      <c r="MXV23" s="105"/>
      <c r="MXW23" s="105"/>
      <c r="MXX23" s="106"/>
      <c r="MXY23" s="107"/>
      <c r="MXZ23" s="132"/>
      <c r="MYA23" s="132"/>
      <c r="MYB23" s="132"/>
      <c r="MYC23" s="190"/>
      <c r="MYD23" s="189"/>
      <c r="MYE23" s="131"/>
      <c r="MYF23" s="105"/>
      <c r="MYG23" s="105"/>
      <c r="MYH23" s="106"/>
      <c r="MYI23" s="107"/>
      <c r="MYJ23" s="132"/>
      <c r="MYK23" s="132"/>
      <c r="MYL23" s="132"/>
      <c r="MYM23" s="190"/>
      <c r="MYN23" s="189"/>
      <c r="MYO23" s="131"/>
      <c r="MYP23" s="105"/>
      <c r="MYQ23" s="105"/>
      <c r="MYR23" s="106"/>
      <c r="MYS23" s="107"/>
      <c r="MYT23" s="132"/>
      <c r="MYU23" s="132"/>
      <c r="MYV23" s="132"/>
      <c r="MYW23" s="190"/>
      <c r="MYX23" s="189"/>
      <c r="MYY23" s="131"/>
      <c r="MYZ23" s="105"/>
      <c r="MZA23" s="105"/>
      <c r="MZB23" s="106"/>
      <c r="MZC23" s="107"/>
      <c r="MZD23" s="132"/>
      <c r="MZE23" s="132"/>
      <c r="MZF23" s="132"/>
      <c r="MZG23" s="190"/>
      <c r="MZH23" s="189"/>
      <c r="MZI23" s="131"/>
      <c r="MZJ23" s="105"/>
      <c r="MZK23" s="105"/>
      <c r="MZL23" s="106"/>
      <c r="MZM23" s="107"/>
      <c r="MZN23" s="132"/>
      <c r="MZO23" s="132"/>
      <c r="MZP23" s="132"/>
      <c r="MZQ23" s="190"/>
      <c r="MZR23" s="189"/>
      <c r="MZS23" s="131"/>
      <c r="MZT23" s="105"/>
      <c r="MZU23" s="105"/>
      <c r="MZV23" s="106"/>
      <c r="MZW23" s="107"/>
      <c r="MZX23" s="132"/>
      <c r="MZY23" s="132"/>
      <c r="MZZ23" s="132"/>
      <c r="NAA23" s="190"/>
      <c r="NAB23" s="189"/>
      <c r="NAC23" s="131"/>
      <c r="NAD23" s="105"/>
      <c r="NAE23" s="105"/>
      <c r="NAF23" s="106"/>
      <c r="NAG23" s="107"/>
      <c r="NAH23" s="132"/>
      <c r="NAI23" s="132"/>
      <c r="NAJ23" s="132"/>
      <c r="NAK23" s="190"/>
      <c r="NAL23" s="189"/>
      <c r="NAM23" s="131"/>
      <c r="NAN23" s="105"/>
      <c r="NAO23" s="105"/>
      <c r="NAP23" s="106"/>
      <c r="NAQ23" s="107"/>
      <c r="NAR23" s="132"/>
      <c r="NAS23" s="132"/>
      <c r="NAT23" s="132"/>
      <c r="NAU23" s="190"/>
      <c r="NAV23" s="189"/>
      <c r="NAW23" s="131"/>
      <c r="NAX23" s="105"/>
      <c r="NAY23" s="105"/>
      <c r="NAZ23" s="106"/>
      <c r="NBA23" s="107"/>
      <c r="NBB23" s="132"/>
      <c r="NBC23" s="132"/>
      <c r="NBD23" s="132"/>
      <c r="NBE23" s="190"/>
      <c r="NBF23" s="189"/>
      <c r="NBG23" s="131"/>
      <c r="NBH23" s="105"/>
      <c r="NBI23" s="105"/>
      <c r="NBJ23" s="106"/>
      <c r="NBK23" s="107"/>
      <c r="NBL23" s="132"/>
      <c r="NBM23" s="132"/>
      <c r="NBN23" s="132"/>
      <c r="NBO23" s="190"/>
      <c r="NBP23" s="189"/>
      <c r="NBQ23" s="131"/>
      <c r="NBR23" s="105"/>
      <c r="NBS23" s="105"/>
      <c r="NBT23" s="106"/>
      <c r="NBU23" s="107"/>
      <c r="NBV23" s="132"/>
      <c r="NBW23" s="132"/>
      <c r="NBX23" s="132"/>
      <c r="NBY23" s="190"/>
      <c r="NBZ23" s="189"/>
      <c r="NCA23" s="131"/>
      <c r="NCB23" s="105"/>
      <c r="NCC23" s="105"/>
      <c r="NCD23" s="106"/>
      <c r="NCE23" s="107"/>
      <c r="NCF23" s="132"/>
      <c r="NCG23" s="132"/>
      <c r="NCH23" s="132"/>
      <c r="NCI23" s="190"/>
      <c r="NCJ23" s="189"/>
      <c r="NCK23" s="131"/>
      <c r="NCL23" s="105"/>
      <c r="NCM23" s="105"/>
      <c r="NCN23" s="106"/>
      <c r="NCO23" s="107"/>
      <c r="NCP23" s="132"/>
      <c r="NCQ23" s="132"/>
      <c r="NCR23" s="132"/>
      <c r="NCS23" s="190"/>
      <c r="NCT23" s="189"/>
      <c r="NCU23" s="131"/>
      <c r="NCV23" s="105"/>
      <c r="NCW23" s="105"/>
      <c r="NCX23" s="106"/>
      <c r="NCY23" s="107"/>
      <c r="NCZ23" s="132"/>
      <c r="NDA23" s="132"/>
      <c r="NDB23" s="132"/>
      <c r="NDC23" s="190"/>
      <c r="NDD23" s="189"/>
      <c r="NDE23" s="131"/>
      <c r="NDF23" s="105"/>
      <c r="NDG23" s="105"/>
      <c r="NDH23" s="106"/>
      <c r="NDI23" s="107"/>
      <c r="NDJ23" s="132"/>
      <c r="NDK23" s="132"/>
      <c r="NDL23" s="132"/>
      <c r="NDM23" s="190"/>
      <c r="NDN23" s="189"/>
      <c r="NDO23" s="131"/>
      <c r="NDP23" s="105"/>
      <c r="NDQ23" s="105"/>
      <c r="NDR23" s="106"/>
      <c r="NDS23" s="107"/>
      <c r="NDT23" s="132"/>
      <c r="NDU23" s="132"/>
      <c r="NDV23" s="132"/>
      <c r="NDW23" s="190"/>
      <c r="NDX23" s="189"/>
      <c r="NDY23" s="131"/>
      <c r="NDZ23" s="105"/>
      <c r="NEA23" s="105"/>
      <c r="NEB23" s="106"/>
      <c r="NEC23" s="107"/>
      <c r="NED23" s="132"/>
      <c r="NEE23" s="132"/>
      <c r="NEF23" s="132"/>
      <c r="NEG23" s="190"/>
      <c r="NEH23" s="189"/>
      <c r="NEI23" s="131"/>
      <c r="NEJ23" s="105"/>
      <c r="NEK23" s="105"/>
      <c r="NEL23" s="106"/>
      <c r="NEM23" s="107"/>
      <c r="NEN23" s="132"/>
      <c r="NEO23" s="132"/>
      <c r="NEP23" s="132"/>
      <c r="NEQ23" s="190"/>
      <c r="NER23" s="189"/>
      <c r="NES23" s="131"/>
      <c r="NET23" s="105"/>
      <c r="NEU23" s="105"/>
      <c r="NEV23" s="106"/>
      <c r="NEW23" s="107"/>
      <c r="NEX23" s="132"/>
      <c r="NEY23" s="132"/>
      <c r="NEZ23" s="132"/>
      <c r="NFA23" s="190"/>
      <c r="NFB23" s="189"/>
      <c r="NFC23" s="131"/>
      <c r="NFD23" s="105"/>
      <c r="NFE23" s="105"/>
      <c r="NFF23" s="106"/>
      <c r="NFG23" s="107"/>
      <c r="NFH23" s="132"/>
      <c r="NFI23" s="132"/>
      <c r="NFJ23" s="132"/>
      <c r="NFK23" s="190"/>
      <c r="NFL23" s="189"/>
      <c r="NFM23" s="131"/>
      <c r="NFN23" s="105"/>
      <c r="NFO23" s="105"/>
      <c r="NFP23" s="106"/>
      <c r="NFQ23" s="107"/>
      <c r="NFR23" s="132"/>
      <c r="NFS23" s="132"/>
      <c r="NFT23" s="132"/>
      <c r="NFU23" s="190"/>
      <c r="NFV23" s="189"/>
      <c r="NFW23" s="131"/>
      <c r="NFX23" s="105"/>
      <c r="NFY23" s="105"/>
      <c r="NFZ23" s="106"/>
      <c r="NGA23" s="107"/>
      <c r="NGB23" s="132"/>
      <c r="NGC23" s="132"/>
      <c r="NGD23" s="132"/>
      <c r="NGE23" s="190"/>
      <c r="NGF23" s="189"/>
      <c r="NGG23" s="131"/>
      <c r="NGH23" s="105"/>
      <c r="NGI23" s="105"/>
      <c r="NGJ23" s="106"/>
      <c r="NGK23" s="107"/>
      <c r="NGL23" s="132"/>
      <c r="NGM23" s="132"/>
      <c r="NGN23" s="132"/>
      <c r="NGO23" s="190"/>
      <c r="NGP23" s="189"/>
      <c r="NGQ23" s="131"/>
      <c r="NGR23" s="105"/>
      <c r="NGS23" s="105"/>
      <c r="NGT23" s="106"/>
      <c r="NGU23" s="107"/>
      <c r="NGV23" s="132"/>
      <c r="NGW23" s="132"/>
      <c r="NGX23" s="132"/>
      <c r="NGY23" s="190"/>
      <c r="NGZ23" s="189"/>
      <c r="NHA23" s="131"/>
      <c r="NHB23" s="105"/>
      <c r="NHC23" s="105"/>
      <c r="NHD23" s="106"/>
      <c r="NHE23" s="107"/>
      <c r="NHF23" s="132"/>
      <c r="NHG23" s="132"/>
      <c r="NHH23" s="132"/>
      <c r="NHI23" s="190"/>
      <c r="NHJ23" s="189"/>
      <c r="NHK23" s="131"/>
      <c r="NHL23" s="105"/>
      <c r="NHM23" s="105"/>
      <c r="NHN23" s="106"/>
      <c r="NHO23" s="107"/>
      <c r="NHP23" s="132"/>
      <c r="NHQ23" s="132"/>
      <c r="NHR23" s="132"/>
      <c r="NHS23" s="190"/>
      <c r="NHT23" s="189"/>
      <c r="NHU23" s="131"/>
      <c r="NHV23" s="105"/>
      <c r="NHW23" s="105"/>
      <c r="NHX23" s="106"/>
      <c r="NHY23" s="107"/>
      <c r="NHZ23" s="132"/>
      <c r="NIA23" s="132"/>
      <c r="NIB23" s="132"/>
      <c r="NIC23" s="190"/>
      <c r="NID23" s="189"/>
      <c r="NIE23" s="131"/>
      <c r="NIF23" s="105"/>
      <c r="NIG23" s="105"/>
      <c r="NIH23" s="106"/>
      <c r="NII23" s="107"/>
      <c r="NIJ23" s="132"/>
      <c r="NIK23" s="132"/>
      <c r="NIL23" s="132"/>
      <c r="NIM23" s="190"/>
      <c r="NIN23" s="189"/>
      <c r="NIO23" s="131"/>
      <c r="NIP23" s="105"/>
      <c r="NIQ23" s="105"/>
      <c r="NIR23" s="106"/>
      <c r="NIS23" s="107"/>
      <c r="NIT23" s="132"/>
      <c r="NIU23" s="132"/>
      <c r="NIV23" s="132"/>
      <c r="NIW23" s="190"/>
      <c r="NIX23" s="189"/>
      <c r="NIY23" s="131"/>
      <c r="NIZ23" s="105"/>
      <c r="NJA23" s="105"/>
      <c r="NJB23" s="106"/>
      <c r="NJC23" s="107"/>
      <c r="NJD23" s="132"/>
      <c r="NJE23" s="132"/>
      <c r="NJF23" s="132"/>
      <c r="NJG23" s="190"/>
      <c r="NJH23" s="189"/>
      <c r="NJI23" s="131"/>
      <c r="NJJ23" s="105"/>
      <c r="NJK23" s="105"/>
      <c r="NJL23" s="106"/>
      <c r="NJM23" s="107"/>
      <c r="NJN23" s="132"/>
      <c r="NJO23" s="132"/>
      <c r="NJP23" s="132"/>
      <c r="NJQ23" s="190"/>
      <c r="NJR23" s="189"/>
      <c r="NJS23" s="131"/>
      <c r="NJT23" s="105"/>
      <c r="NJU23" s="105"/>
      <c r="NJV23" s="106"/>
      <c r="NJW23" s="107"/>
      <c r="NJX23" s="132"/>
      <c r="NJY23" s="132"/>
      <c r="NJZ23" s="132"/>
      <c r="NKA23" s="190"/>
      <c r="NKB23" s="189"/>
      <c r="NKC23" s="131"/>
      <c r="NKD23" s="105"/>
      <c r="NKE23" s="105"/>
      <c r="NKF23" s="106"/>
      <c r="NKG23" s="107"/>
      <c r="NKH23" s="132"/>
      <c r="NKI23" s="132"/>
      <c r="NKJ23" s="132"/>
      <c r="NKK23" s="190"/>
      <c r="NKL23" s="189"/>
      <c r="NKM23" s="131"/>
      <c r="NKN23" s="105"/>
      <c r="NKO23" s="105"/>
      <c r="NKP23" s="106"/>
      <c r="NKQ23" s="107"/>
      <c r="NKR23" s="132"/>
      <c r="NKS23" s="132"/>
      <c r="NKT23" s="132"/>
      <c r="NKU23" s="190"/>
      <c r="NKV23" s="189"/>
      <c r="NKW23" s="131"/>
      <c r="NKX23" s="105"/>
      <c r="NKY23" s="105"/>
      <c r="NKZ23" s="106"/>
      <c r="NLA23" s="107"/>
      <c r="NLB23" s="132"/>
      <c r="NLC23" s="132"/>
      <c r="NLD23" s="132"/>
      <c r="NLE23" s="190"/>
      <c r="NLF23" s="189"/>
      <c r="NLG23" s="131"/>
      <c r="NLH23" s="105"/>
      <c r="NLI23" s="105"/>
      <c r="NLJ23" s="106"/>
      <c r="NLK23" s="107"/>
      <c r="NLL23" s="132"/>
      <c r="NLM23" s="132"/>
      <c r="NLN23" s="132"/>
      <c r="NLO23" s="190"/>
      <c r="NLP23" s="189"/>
      <c r="NLQ23" s="131"/>
      <c r="NLR23" s="105"/>
      <c r="NLS23" s="105"/>
      <c r="NLT23" s="106"/>
      <c r="NLU23" s="107"/>
      <c r="NLV23" s="132"/>
      <c r="NLW23" s="132"/>
      <c r="NLX23" s="132"/>
      <c r="NLY23" s="190"/>
      <c r="NLZ23" s="189"/>
      <c r="NMA23" s="131"/>
      <c r="NMB23" s="105"/>
      <c r="NMC23" s="105"/>
      <c r="NMD23" s="106"/>
      <c r="NME23" s="107"/>
      <c r="NMF23" s="132"/>
      <c r="NMG23" s="132"/>
      <c r="NMH23" s="132"/>
      <c r="NMI23" s="190"/>
      <c r="NMJ23" s="189"/>
      <c r="NMK23" s="131"/>
      <c r="NML23" s="105"/>
      <c r="NMM23" s="105"/>
      <c r="NMN23" s="106"/>
      <c r="NMO23" s="107"/>
      <c r="NMP23" s="132"/>
      <c r="NMQ23" s="132"/>
      <c r="NMR23" s="132"/>
      <c r="NMS23" s="190"/>
      <c r="NMT23" s="189"/>
      <c r="NMU23" s="131"/>
      <c r="NMV23" s="105"/>
      <c r="NMW23" s="105"/>
      <c r="NMX23" s="106"/>
      <c r="NMY23" s="107"/>
      <c r="NMZ23" s="132"/>
      <c r="NNA23" s="132"/>
      <c r="NNB23" s="132"/>
      <c r="NNC23" s="190"/>
      <c r="NND23" s="189"/>
      <c r="NNE23" s="131"/>
      <c r="NNF23" s="105"/>
      <c r="NNG23" s="105"/>
      <c r="NNH23" s="106"/>
      <c r="NNI23" s="107"/>
      <c r="NNJ23" s="132"/>
      <c r="NNK23" s="132"/>
      <c r="NNL23" s="132"/>
      <c r="NNM23" s="190"/>
      <c r="NNN23" s="189"/>
      <c r="NNO23" s="131"/>
      <c r="NNP23" s="105"/>
      <c r="NNQ23" s="105"/>
      <c r="NNR23" s="106"/>
      <c r="NNS23" s="107"/>
      <c r="NNT23" s="132"/>
      <c r="NNU23" s="132"/>
      <c r="NNV23" s="132"/>
      <c r="NNW23" s="190"/>
      <c r="NNX23" s="189"/>
      <c r="NNY23" s="131"/>
      <c r="NNZ23" s="105"/>
      <c r="NOA23" s="105"/>
      <c r="NOB23" s="106"/>
      <c r="NOC23" s="107"/>
      <c r="NOD23" s="132"/>
      <c r="NOE23" s="132"/>
      <c r="NOF23" s="132"/>
      <c r="NOG23" s="190"/>
      <c r="NOH23" s="189"/>
      <c r="NOI23" s="131"/>
      <c r="NOJ23" s="105"/>
      <c r="NOK23" s="105"/>
      <c r="NOL23" s="106"/>
      <c r="NOM23" s="107"/>
      <c r="NON23" s="132"/>
      <c r="NOO23" s="132"/>
      <c r="NOP23" s="132"/>
      <c r="NOQ23" s="190"/>
      <c r="NOR23" s="189"/>
      <c r="NOS23" s="131"/>
      <c r="NOT23" s="105"/>
      <c r="NOU23" s="105"/>
      <c r="NOV23" s="106"/>
      <c r="NOW23" s="107"/>
      <c r="NOX23" s="132"/>
      <c r="NOY23" s="132"/>
      <c r="NOZ23" s="132"/>
      <c r="NPA23" s="190"/>
      <c r="NPB23" s="189"/>
      <c r="NPC23" s="131"/>
      <c r="NPD23" s="105"/>
      <c r="NPE23" s="105"/>
      <c r="NPF23" s="106"/>
      <c r="NPG23" s="107"/>
      <c r="NPH23" s="132"/>
      <c r="NPI23" s="132"/>
      <c r="NPJ23" s="132"/>
      <c r="NPK23" s="190"/>
      <c r="NPL23" s="189"/>
      <c r="NPM23" s="131"/>
      <c r="NPN23" s="105"/>
      <c r="NPO23" s="105"/>
      <c r="NPP23" s="106"/>
      <c r="NPQ23" s="107"/>
      <c r="NPR23" s="132"/>
      <c r="NPS23" s="132"/>
      <c r="NPT23" s="132"/>
      <c r="NPU23" s="190"/>
      <c r="NPV23" s="189"/>
      <c r="NPW23" s="131"/>
      <c r="NPX23" s="105"/>
      <c r="NPY23" s="105"/>
      <c r="NPZ23" s="106"/>
      <c r="NQA23" s="107"/>
      <c r="NQB23" s="132"/>
      <c r="NQC23" s="132"/>
      <c r="NQD23" s="132"/>
      <c r="NQE23" s="190"/>
      <c r="NQF23" s="189"/>
      <c r="NQG23" s="131"/>
      <c r="NQH23" s="105"/>
      <c r="NQI23" s="105"/>
      <c r="NQJ23" s="106"/>
      <c r="NQK23" s="107"/>
      <c r="NQL23" s="132"/>
      <c r="NQM23" s="132"/>
      <c r="NQN23" s="132"/>
      <c r="NQO23" s="190"/>
      <c r="NQP23" s="189"/>
      <c r="NQQ23" s="131"/>
      <c r="NQR23" s="105"/>
      <c r="NQS23" s="105"/>
      <c r="NQT23" s="106"/>
      <c r="NQU23" s="107"/>
      <c r="NQV23" s="132"/>
      <c r="NQW23" s="132"/>
      <c r="NQX23" s="132"/>
      <c r="NQY23" s="190"/>
      <c r="NQZ23" s="189"/>
      <c r="NRA23" s="131"/>
      <c r="NRB23" s="105"/>
      <c r="NRC23" s="105"/>
      <c r="NRD23" s="106"/>
      <c r="NRE23" s="107"/>
      <c r="NRF23" s="132"/>
      <c r="NRG23" s="132"/>
      <c r="NRH23" s="132"/>
      <c r="NRI23" s="190"/>
      <c r="NRJ23" s="189"/>
      <c r="NRK23" s="131"/>
      <c r="NRL23" s="105"/>
      <c r="NRM23" s="105"/>
      <c r="NRN23" s="106"/>
      <c r="NRO23" s="107"/>
      <c r="NRP23" s="132"/>
      <c r="NRQ23" s="132"/>
      <c r="NRR23" s="132"/>
      <c r="NRS23" s="190"/>
      <c r="NRT23" s="189"/>
      <c r="NRU23" s="131"/>
      <c r="NRV23" s="105"/>
      <c r="NRW23" s="105"/>
      <c r="NRX23" s="106"/>
      <c r="NRY23" s="107"/>
      <c r="NRZ23" s="132"/>
      <c r="NSA23" s="132"/>
      <c r="NSB23" s="132"/>
      <c r="NSC23" s="190"/>
      <c r="NSD23" s="189"/>
      <c r="NSE23" s="131"/>
      <c r="NSF23" s="105"/>
      <c r="NSG23" s="105"/>
      <c r="NSH23" s="106"/>
      <c r="NSI23" s="107"/>
      <c r="NSJ23" s="132"/>
      <c r="NSK23" s="132"/>
      <c r="NSL23" s="132"/>
      <c r="NSM23" s="190"/>
      <c r="NSN23" s="189"/>
      <c r="NSO23" s="131"/>
      <c r="NSP23" s="105"/>
      <c r="NSQ23" s="105"/>
      <c r="NSR23" s="106"/>
      <c r="NSS23" s="107"/>
      <c r="NST23" s="132"/>
      <c r="NSU23" s="132"/>
      <c r="NSV23" s="132"/>
      <c r="NSW23" s="190"/>
      <c r="NSX23" s="189"/>
      <c r="NSY23" s="131"/>
      <c r="NSZ23" s="105"/>
      <c r="NTA23" s="105"/>
      <c r="NTB23" s="106"/>
      <c r="NTC23" s="107"/>
      <c r="NTD23" s="132"/>
      <c r="NTE23" s="132"/>
      <c r="NTF23" s="132"/>
      <c r="NTG23" s="190"/>
      <c r="NTH23" s="189"/>
      <c r="NTI23" s="131"/>
      <c r="NTJ23" s="105"/>
      <c r="NTK23" s="105"/>
      <c r="NTL23" s="106"/>
      <c r="NTM23" s="107"/>
      <c r="NTN23" s="132"/>
      <c r="NTO23" s="132"/>
      <c r="NTP23" s="132"/>
      <c r="NTQ23" s="190"/>
      <c r="NTR23" s="189"/>
      <c r="NTS23" s="131"/>
      <c r="NTT23" s="105"/>
      <c r="NTU23" s="105"/>
      <c r="NTV23" s="106"/>
      <c r="NTW23" s="107"/>
      <c r="NTX23" s="132"/>
      <c r="NTY23" s="132"/>
      <c r="NTZ23" s="132"/>
      <c r="NUA23" s="190"/>
      <c r="NUB23" s="189"/>
      <c r="NUC23" s="131"/>
      <c r="NUD23" s="105"/>
      <c r="NUE23" s="105"/>
      <c r="NUF23" s="106"/>
      <c r="NUG23" s="107"/>
      <c r="NUH23" s="132"/>
      <c r="NUI23" s="132"/>
      <c r="NUJ23" s="132"/>
      <c r="NUK23" s="190"/>
      <c r="NUL23" s="189"/>
      <c r="NUM23" s="131"/>
      <c r="NUN23" s="105"/>
      <c r="NUO23" s="105"/>
      <c r="NUP23" s="106"/>
      <c r="NUQ23" s="107"/>
      <c r="NUR23" s="132"/>
      <c r="NUS23" s="132"/>
      <c r="NUT23" s="132"/>
      <c r="NUU23" s="190"/>
      <c r="NUV23" s="189"/>
      <c r="NUW23" s="131"/>
      <c r="NUX23" s="105"/>
      <c r="NUY23" s="105"/>
      <c r="NUZ23" s="106"/>
      <c r="NVA23" s="107"/>
      <c r="NVB23" s="132"/>
      <c r="NVC23" s="132"/>
      <c r="NVD23" s="132"/>
      <c r="NVE23" s="190"/>
      <c r="NVF23" s="189"/>
      <c r="NVG23" s="131"/>
      <c r="NVH23" s="105"/>
      <c r="NVI23" s="105"/>
      <c r="NVJ23" s="106"/>
      <c r="NVK23" s="107"/>
      <c r="NVL23" s="132"/>
      <c r="NVM23" s="132"/>
      <c r="NVN23" s="132"/>
      <c r="NVO23" s="190"/>
      <c r="NVP23" s="189"/>
      <c r="NVQ23" s="131"/>
      <c r="NVR23" s="105"/>
      <c r="NVS23" s="105"/>
      <c r="NVT23" s="106"/>
      <c r="NVU23" s="107"/>
      <c r="NVV23" s="132"/>
      <c r="NVW23" s="132"/>
      <c r="NVX23" s="132"/>
      <c r="NVY23" s="190"/>
      <c r="NVZ23" s="189"/>
      <c r="NWA23" s="131"/>
      <c r="NWB23" s="105"/>
      <c r="NWC23" s="105"/>
      <c r="NWD23" s="106"/>
      <c r="NWE23" s="107"/>
      <c r="NWF23" s="132"/>
      <c r="NWG23" s="132"/>
      <c r="NWH23" s="132"/>
      <c r="NWI23" s="190"/>
      <c r="NWJ23" s="189"/>
      <c r="NWK23" s="131"/>
      <c r="NWL23" s="105"/>
      <c r="NWM23" s="105"/>
      <c r="NWN23" s="106"/>
      <c r="NWO23" s="107"/>
      <c r="NWP23" s="132"/>
      <c r="NWQ23" s="132"/>
      <c r="NWR23" s="132"/>
      <c r="NWS23" s="190"/>
      <c r="NWT23" s="189"/>
      <c r="NWU23" s="131"/>
      <c r="NWV23" s="105"/>
      <c r="NWW23" s="105"/>
      <c r="NWX23" s="106"/>
      <c r="NWY23" s="107"/>
      <c r="NWZ23" s="132"/>
      <c r="NXA23" s="132"/>
      <c r="NXB23" s="132"/>
      <c r="NXC23" s="190"/>
      <c r="NXD23" s="189"/>
      <c r="NXE23" s="131"/>
      <c r="NXF23" s="105"/>
      <c r="NXG23" s="105"/>
      <c r="NXH23" s="106"/>
      <c r="NXI23" s="107"/>
      <c r="NXJ23" s="132"/>
      <c r="NXK23" s="132"/>
      <c r="NXL23" s="132"/>
      <c r="NXM23" s="190"/>
      <c r="NXN23" s="189"/>
      <c r="NXO23" s="131"/>
      <c r="NXP23" s="105"/>
      <c r="NXQ23" s="105"/>
      <c r="NXR23" s="106"/>
      <c r="NXS23" s="107"/>
      <c r="NXT23" s="132"/>
      <c r="NXU23" s="132"/>
      <c r="NXV23" s="132"/>
      <c r="NXW23" s="190"/>
      <c r="NXX23" s="189"/>
      <c r="NXY23" s="131"/>
      <c r="NXZ23" s="105"/>
      <c r="NYA23" s="105"/>
      <c r="NYB23" s="106"/>
      <c r="NYC23" s="107"/>
      <c r="NYD23" s="132"/>
      <c r="NYE23" s="132"/>
      <c r="NYF23" s="132"/>
      <c r="NYG23" s="190"/>
      <c r="NYH23" s="189"/>
      <c r="NYI23" s="131"/>
      <c r="NYJ23" s="105"/>
      <c r="NYK23" s="105"/>
      <c r="NYL23" s="106"/>
      <c r="NYM23" s="107"/>
      <c r="NYN23" s="132"/>
      <c r="NYO23" s="132"/>
      <c r="NYP23" s="132"/>
      <c r="NYQ23" s="190"/>
      <c r="NYR23" s="189"/>
      <c r="NYS23" s="131"/>
      <c r="NYT23" s="105"/>
      <c r="NYU23" s="105"/>
      <c r="NYV23" s="106"/>
      <c r="NYW23" s="107"/>
      <c r="NYX23" s="132"/>
      <c r="NYY23" s="132"/>
      <c r="NYZ23" s="132"/>
      <c r="NZA23" s="190"/>
      <c r="NZB23" s="189"/>
      <c r="NZC23" s="131"/>
      <c r="NZD23" s="105"/>
      <c r="NZE23" s="105"/>
      <c r="NZF23" s="106"/>
      <c r="NZG23" s="107"/>
      <c r="NZH23" s="132"/>
      <c r="NZI23" s="132"/>
      <c r="NZJ23" s="132"/>
      <c r="NZK23" s="190"/>
      <c r="NZL23" s="189"/>
      <c r="NZM23" s="131"/>
      <c r="NZN23" s="105"/>
      <c r="NZO23" s="105"/>
      <c r="NZP23" s="106"/>
      <c r="NZQ23" s="107"/>
      <c r="NZR23" s="132"/>
      <c r="NZS23" s="132"/>
      <c r="NZT23" s="132"/>
      <c r="NZU23" s="190"/>
      <c r="NZV23" s="189"/>
      <c r="NZW23" s="131"/>
      <c r="NZX23" s="105"/>
      <c r="NZY23" s="105"/>
      <c r="NZZ23" s="106"/>
      <c r="OAA23" s="107"/>
      <c r="OAB23" s="132"/>
      <c r="OAC23" s="132"/>
      <c r="OAD23" s="132"/>
      <c r="OAE23" s="190"/>
      <c r="OAF23" s="189"/>
      <c r="OAG23" s="131"/>
      <c r="OAH23" s="105"/>
      <c r="OAI23" s="105"/>
      <c r="OAJ23" s="106"/>
      <c r="OAK23" s="107"/>
      <c r="OAL23" s="132"/>
      <c r="OAM23" s="132"/>
      <c r="OAN23" s="132"/>
      <c r="OAO23" s="190"/>
      <c r="OAP23" s="189"/>
      <c r="OAQ23" s="131"/>
      <c r="OAR23" s="105"/>
      <c r="OAS23" s="105"/>
      <c r="OAT23" s="106"/>
      <c r="OAU23" s="107"/>
      <c r="OAV23" s="132"/>
      <c r="OAW23" s="132"/>
      <c r="OAX23" s="132"/>
      <c r="OAY23" s="190"/>
      <c r="OAZ23" s="189"/>
      <c r="OBA23" s="131"/>
      <c r="OBB23" s="105"/>
      <c r="OBC23" s="105"/>
      <c r="OBD23" s="106"/>
      <c r="OBE23" s="107"/>
      <c r="OBF23" s="132"/>
      <c r="OBG23" s="132"/>
      <c r="OBH23" s="132"/>
      <c r="OBI23" s="190"/>
      <c r="OBJ23" s="189"/>
      <c r="OBK23" s="131"/>
      <c r="OBL23" s="105"/>
      <c r="OBM23" s="105"/>
      <c r="OBN23" s="106"/>
      <c r="OBO23" s="107"/>
      <c r="OBP23" s="132"/>
      <c r="OBQ23" s="132"/>
      <c r="OBR23" s="132"/>
      <c r="OBS23" s="190"/>
      <c r="OBT23" s="189"/>
      <c r="OBU23" s="131"/>
      <c r="OBV23" s="105"/>
      <c r="OBW23" s="105"/>
      <c r="OBX23" s="106"/>
      <c r="OBY23" s="107"/>
      <c r="OBZ23" s="132"/>
      <c r="OCA23" s="132"/>
      <c r="OCB23" s="132"/>
      <c r="OCC23" s="190"/>
      <c r="OCD23" s="189"/>
      <c r="OCE23" s="131"/>
      <c r="OCF23" s="105"/>
      <c r="OCG23" s="105"/>
      <c r="OCH23" s="106"/>
      <c r="OCI23" s="107"/>
      <c r="OCJ23" s="132"/>
      <c r="OCK23" s="132"/>
      <c r="OCL23" s="132"/>
      <c r="OCM23" s="190"/>
      <c r="OCN23" s="189"/>
      <c r="OCO23" s="131"/>
      <c r="OCP23" s="105"/>
      <c r="OCQ23" s="105"/>
      <c r="OCR23" s="106"/>
      <c r="OCS23" s="107"/>
      <c r="OCT23" s="132"/>
      <c r="OCU23" s="132"/>
      <c r="OCV23" s="132"/>
      <c r="OCW23" s="190"/>
      <c r="OCX23" s="189"/>
      <c r="OCY23" s="131"/>
      <c r="OCZ23" s="105"/>
      <c r="ODA23" s="105"/>
      <c r="ODB23" s="106"/>
      <c r="ODC23" s="107"/>
      <c r="ODD23" s="132"/>
      <c r="ODE23" s="132"/>
      <c r="ODF23" s="132"/>
      <c r="ODG23" s="190"/>
      <c r="ODH23" s="189"/>
      <c r="ODI23" s="131"/>
      <c r="ODJ23" s="105"/>
      <c r="ODK23" s="105"/>
      <c r="ODL23" s="106"/>
      <c r="ODM23" s="107"/>
      <c r="ODN23" s="132"/>
      <c r="ODO23" s="132"/>
      <c r="ODP23" s="132"/>
      <c r="ODQ23" s="190"/>
      <c r="ODR23" s="189"/>
      <c r="ODS23" s="131"/>
      <c r="ODT23" s="105"/>
      <c r="ODU23" s="105"/>
      <c r="ODV23" s="106"/>
      <c r="ODW23" s="107"/>
      <c r="ODX23" s="132"/>
      <c r="ODY23" s="132"/>
      <c r="ODZ23" s="132"/>
      <c r="OEA23" s="190"/>
      <c r="OEB23" s="189"/>
      <c r="OEC23" s="131"/>
      <c r="OED23" s="105"/>
      <c r="OEE23" s="105"/>
      <c r="OEF23" s="106"/>
      <c r="OEG23" s="107"/>
      <c r="OEH23" s="132"/>
      <c r="OEI23" s="132"/>
      <c r="OEJ23" s="132"/>
      <c r="OEK23" s="190"/>
      <c r="OEL23" s="189"/>
      <c r="OEM23" s="131"/>
      <c r="OEN23" s="105"/>
      <c r="OEO23" s="105"/>
      <c r="OEP23" s="106"/>
      <c r="OEQ23" s="107"/>
      <c r="OER23" s="132"/>
      <c r="OES23" s="132"/>
      <c r="OET23" s="132"/>
      <c r="OEU23" s="190"/>
      <c r="OEV23" s="189"/>
      <c r="OEW23" s="131"/>
      <c r="OEX23" s="105"/>
      <c r="OEY23" s="105"/>
      <c r="OEZ23" s="106"/>
      <c r="OFA23" s="107"/>
      <c r="OFB23" s="132"/>
      <c r="OFC23" s="132"/>
      <c r="OFD23" s="132"/>
      <c r="OFE23" s="190"/>
      <c r="OFF23" s="189"/>
      <c r="OFG23" s="131"/>
      <c r="OFH23" s="105"/>
      <c r="OFI23" s="105"/>
      <c r="OFJ23" s="106"/>
      <c r="OFK23" s="107"/>
      <c r="OFL23" s="132"/>
      <c r="OFM23" s="132"/>
      <c r="OFN23" s="132"/>
      <c r="OFO23" s="190"/>
      <c r="OFP23" s="189"/>
      <c r="OFQ23" s="131"/>
      <c r="OFR23" s="105"/>
      <c r="OFS23" s="105"/>
      <c r="OFT23" s="106"/>
      <c r="OFU23" s="107"/>
      <c r="OFV23" s="132"/>
      <c r="OFW23" s="132"/>
      <c r="OFX23" s="132"/>
      <c r="OFY23" s="190"/>
      <c r="OFZ23" s="189"/>
      <c r="OGA23" s="131"/>
      <c r="OGB23" s="105"/>
      <c r="OGC23" s="105"/>
      <c r="OGD23" s="106"/>
      <c r="OGE23" s="107"/>
      <c r="OGF23" s="132"/>
      <c r="OGG23" s="132"/>
      <c r="OGH23" s="132"/>
      <c r="OGI23" s="190"/>
      <c r="OGJ23" s="189"/>
      <c r="OGK23" s="131"/>
      <c r="OGL23" s="105"/>
      <c r="OGM23" s="105"/>
      <c r="OGN23" s="106"/>
      <c r="OGO23" s="107"/>
      <c r="OGP23" s="132"/>
      <c r="OGQ23" s="132"/>
      <c r="OGR23" s="132"/>
      <c r="OGS23" s="190"/>
      <c r="OGT23" s="189"/>
      <c r="OGU23" s="131"/>
      <c r="OGV23" s="105"/>
      <c r="OGW23" s="105"/>
      <c r="OGX23" s="106"/>
      <c r="OGY23" s="107"/>
      <c r="OGZ23" s="132"/>
      <c r="OHA23" s="132"/>
      <c r="OHB23" s="132"/>
      <c r="OHC23" s="190"/>
      <c r="OHD23" s="189"/>
      <c r="OHE23" s="131"/>
      <c r="OHF23" s="105"/>
      <c r="OHG23" s="105"/>
      <c r="OHH23" s="106"/>
      <c r="OHI23" s="107"/>
      <c r="OHJ23" s="132"/>
      <c r="OHK23" s="132"/>
      <c r="OHL23" s="132"/>
      <c r="OHM23" s="190"/>
      <c r="OHN23" s="189"/>
      <c r="OHO23" s="131"/>
      <c r="OHP23" s="105"/>
      <c r="OHQ23" s="105"/>
      <c r="OHR23" s="106"/>
      <c r="OHS23" s="107"/>
      <c r="OHT23" s="132"/>
      <c r="OHU23" s="132"/>
      <c r="OHV23" s="132"/>
      <c r="OHW23" s="190"/>
      <c r="OHX23" s="189"/>
      <c r="OHY23" s="131"/>
      <c r="OHZ23" s="105"/>
      <c r="OIA23" s="105"/>
      <c r="OIB23" s="106"/>
      <c r="OIC23" s="107"/>
      <c r="OID23" s="132"/>
      <c r="OIE23" s="132"/>
      <c r="OIF23" s="132"/>
      <c r="OIG23" s="190"/>
      <c r="OIH23" s="189"/>
      <c r="OII23" s="131"/>
      <c r="OIJ23" s="105"/>
      <c r="OIK23" s="105"/>
      <c r="OIL23" s="106"/>
      <c r="OIM23" s="107"/>
      <c r="OIN23" s="132"/>
      <c r="OIO23" s="132"/>
      <c r="OIP23" s="132"/>
      <c r="OIQ23" s="190"/>
      <c r="OIR23" s="189"/>
      <c r="OIS23" s="131"/>
      <c r="OIT23" s="105"/>
      <c r="OIU23" s="105"/>
      <c r="OIV23" s="106"/>
      <c r="OIW23" s="107"/>
      <c r="OIX23" s="132"/>
      <c r="OIY23" s="132"/>
      <c r="OIZ23" s="132"/>
      <c r="OJA23" s="190"/>
      <c r="OJB23" s="189"/>
      <c r="OJC23" s="131"/>
      <c r="OJD23" s="105"/>
      <c r="OJE23" s="105"/>
      <c r="OJF23" s="106"/>
      <c r="OJG23" s="107"/>
      <c r="OJH23" s="132"/>
      <c r="OJI23" s="132"/>
      <c r="OJJ23" s="132"/>
      <c r="OJK23" s="190"/>
      <c r="OJL23" s="189"/>
      <c r="OJM23" s="131"/>
      <c r="OJN23" s="105"/>
      <c r="OJO23" s="105"/>
      <c r="OJP23" s="106"/>
      <c r="OJQ23" s="107"/>
      <c r="OJR23" s="132"/>
      <c r="OJS23" s="132"/>
      <c r="OJT23" s="132"/>
      <c r="OJU23" s="190"/>
      <c r="OJV23" s="189"/>
      <c r="OJW23" s="131"/>
      <c r="OJX23" s="105"/>
      <c r="OJY23" s="105"/>
      <c r="OJZ23" s="106"/>
      <c r="OKA23" s="107"/>
      <c r="OKB23" s="132"/>
      <c r="OKC23" s="132"/>
      <c r="OKD23" s="132"/>
      <c r="OKE23" s="190"/>
      <c r="OKF23" s="189"/>
      <c r="OKG23" s="131"/>
      <c r="OKH23" s="105"/>
      <c r="OKI23" s="105"/>
      <c r="OKJ23" s="106"/>
      <c r="OKK23" s="107"/>
      <c r="OKL23" s="132"/>
      <c r="OKM23" s="132"/>
      <c r="OKN23" s="132"/>
      <c r="OKO23" s="190"/>
      <c r="OKP23" s="189"/>
      <c r="OKQ23" s="131"/>
      <c r="OKR23" s="105"/>
      <c r="OKS23" s="105"/>
      <c r="OKT23" s="106"/>
      <c r="OKU23" s="107"/>
      <c r="OKV23" s="132"/>
      <c r="OKW23" s="132"/>
      <c r="OKX23" s="132"/>
      <c r="OKY23" s="190"/>
      <c r="OKZ23" s="189"/>
      <c r="OLA23" s="131"/>
      <c r="OLB23" s="105"/>
      <c r="OLC23" s="105"/>
      <c r="OLD23" s="106"/>
      <c r="OLE23" s="107"/>
      <c r="OLF23" s="132"/>
      <c r="OLG23" s="132"/>
      <c r="OLH23" s="132"/>
      <c r="OLI23" s="190"/>
      <c r="OLJ23" s="189"/>
      <c r="OLK23" s="131"/>
      <c r="OLL23" s="105"/>
      <c r="OLM23" s="105"/>
      <c r="OLN23" s="106"/>
      <c r="OLO23" s="107"/>
      <c r="OLP23" s="132"/>
      <c r="OLQ23" s="132"/>
      <c r="OLR23" s="132"/>
      <c r="OLS23" s="190"/>
      <c r="OLT23" s="189"/>
      <c r="OLU23" s="131"/>
      <c r="OLV23" s="105"/>
      <c r="OLW23" s="105"/>
      <c r="OLX23" s="106"/>
      <c r="OLY23" s="107"/>
      <c r="OLZ23" s="132"/>
      <c r="OMA23" s="132"/>
      <c r="OMB23" s="132"/>
      <c r="OMC23" s="190"/>
      <c r="OMD23" s="189"/>
      <c r="OME23" s="131"/>
      <c r="OMF23" s="105"/>
      <c r="OMG23" s="105"/>
      <c r="OMH23" s="106"/>
      <c r="OMI23" s="107"/>
      <c r="OMJ23" s="132"/>
      <c r="OMK23" s="132"/>
      <c r="OML23" s="132"/>
      <c r="OMM23" s="190"/>
      <c r="OMN23" s="189"/>
      <c r="OMO23" s="131"/>
      <c r="OMP23" s="105"/>
      <c r="OMQ23" s="105"/>
      <c r="OMR23" s="106"/>
      <c r="OMS23" s="107"/>
      <c r="OMT23" s="132"/>
      <c r="OMU23" s="132"/>
      <c r="OMV23" s="132"/>
      <c r="OMW23" s="190"/>
      <c r="OMX23" s="189"/>
      <c r="OMY23" s="131"/>
      <c r="OMZ23" s="105"/>
      <c r="ONA23" s="105"/>
      <c r="ONB23" s="106"/>
      <c r="ONC23" s="107"/>
      <c r="OND23" s="132"/>
      <c r="ONE23" s="132"/>
      <c r="ONF23" s="132"/>
      <c r="ONG23" s="190"/>
      <c r="ONH23" s="189"/>
      <c r="ONI23" s="131"/>
      <c r="ONJ23" s="105"/>
      <c r="ONK23" s="105"/>
      <c r="ONL23" s="106"/>
      <c r="ONM23" s="107"/>
      <c r="ONN23" s="132"/>
      <c r="ONO23" s="132"/>
      <c r="ONP23" s="132"/>
      <c r="ONQ23" s="190"/>
      <c r="ONR23" s="189"/>
      <c r="ONS23" s="131"/>
      <c r="ONT23" s="105"/>
      <c r="ONU23" s="105"/>
      <c r="ONV23" s="106"/>
      <c r="ONW23" s="107"/>
      <c r="ONX23" s="132"/>
      <c r="ONY23" s="132"/>
      <c r="ONZ23" s="132"/>
      <c r="OOA23" s="190"/>
      <c r="OOB23" s="189"/>
      <c r="OOC23" s="131"/>
      <c r="OOD23" s="105"/>
      <c r="OOE23" s="105"/>
      <c r="OOF23" s="106"/>
      <c r="OOG23" s="107"/>
      <c r="OOH23" s="132"/>
      <c r="OOI23" s="132"/>
      <c r="OOJ23" s="132"/>
      <c r="OOK23" s="190"/>
      <c r="OOL23" s="189"/>
      <c r="OOM23" s="131"/>
      <c r="OON23" s="105"/>
      <c r="OOO23" s="105"/>
      <c r="OOP23" s="106"/>
      <c r="OOQ23" s="107"/>
      <c r="OOR23" s="132"/>
      <c r="OOS23" s="132"/>
      <c r="OOT23" s="132"/>
      <c r="OOU23" s="190"/>
      <c r="OOV23" s="189"/>
      <c r="OOW23" s="131"/>
      <c r="OOX23" s="105"/>
      <c r="OOY23" s="105"/>
      <c r="OOZ23" s="106"/>
      <c r="OPA23" s="107"/>
      <c r="OPB23" s="132"/>
      <c r="OPC23" s="132"/>
      <c r="OPD23" s="132"/>
      <c r="OPE23" s="190"/>
      <c r="OPF23" s="189"/>
      <c r="OPG23" s="131"/>
      <c r="OPH23" s="105"/>
      <c r="OPI23" s="105"/>
      <c r="OPJ23" s="106"/>
      <c r="OPK23" s="107"/>
      <c r="OPL23" s="132"/>
      <c r="OPM23" s="132"/>
      <c r="OPN23" s="132"/>
      <c r="OPO23" s="190"/>
      <c r="OPP23" s="189"/>
      <c r="OPQ23" s="131"/>
      <c r="OPR23" s="105"/>
      <c r="OPS23" s="105"/>
      <c r="OPT23" s="106"/>
      <c r="OPU23" s="107"/>
      <c r="OPV23" s="132"/>
      <c r="OPW23" s="132"/>
      <c r="OPX23" s="132"/>
      <c r="OPY23" s="190"/>
      <c r="OPZ23" s="189"/>
      <c r="OQA23" s="131"/>
      <c r="OQB23" s="105"/>
      <c r="OQC23" s="105"/>
      <c r="OQD23" s="106"/>
      <c r="OQE23" s="107"/>
      <c r="OQF23" s="132"/>
      <c r="OQG23" s="132"/>
      <c r="OQH23" s="132"/>
      <c r="OQI23" s="190"/>
      <c r="OQJ23" s="189"/>
      <c r="OQK23" s="131"/>
      <c r="OQL23" s="105"/>
      <c r="OQM23" s="105"/>
      <c r="OQN23" s="106"/>
      <c r="OQO23" s="107"/>
      <c r="OQP23" s="132"/>
      <c r="OQQ23" s="132"/>
      <c r="OQR23" s="132"/>
      <c r="OQS23" s="190"/>
      <c r="OQT23" s="189"/>
      <c r="OQU23" s="131"/>
      <c r="OQV23" s="105"/>
      <c r="OQW23" s="105"/>
      <c r="OQX23" s="106"/>
      <c r="OQY23" s="107"/>
      <c r="OQZ23" s="132"/>
      <c r="ORA23" s="132"/>
      <c r="ORB23" s="132"/>
      <c r="ORC23" s="190"/>
      <c r="ORD23" s="189"/>
      <c r="ORE23" s="131"/>
      <c r="ORF23" s="105"/>
      <c r="ORG23" s="105"/>
      <c r="ORH23" s="106"/>
      <c r="ORI23" s="107"/>
      <c r="ORJ23" s="132"/>
      <c r="ORK23" s="132"/>
      <c r="ORL23" s="132"/>
      <c r="ORM23" s="190"/>
      <c r="ORN23" s="189"/>
      <c r="ORO23" s="131"/>
      <c r="ORP23" s="105"/>
      <c r="ORQ23" s="105"/>
      <c r="ORR23" s="106"/>
      <c r="ORS23" s="107"/>
      <c r="ORT23" s="132"/>
      <c r="ORU23" s="132"/>
      <c r="ORV23" s="132"/>
      <c r="ORW23" s="190"/>
      <c r="ORX23" s="189"/>
      <c r="ORY23" s="131"/>
      <c r="ORZ23" s="105"/>
      <c r="OSA23" s="105"/>
      <c r="OSB23" s="106"/>
      <c r="OSC23" s="107"/>
      <c r="OSD23" s="132"/>
      <c r="OSE23" s="132"/>
      <c r="OSF23" s="132"/>
      <c r="OSG23" s="190"/>
      <c r="OSH23" s="189"/>
      <c r="OSI23" s="131"/>
      <c r="OSJ23" s="105"/>
      <c r="OSK23" s="105"/>
      <c r="OSL23" s="106"/>
      <c r="OSM23" s="107"/>
      <c r="OSN23" s="132"/>
      <c r="OSO23" s="132"/>
      <c r="OSP23" s="132"/>
      <c r="OSQ23" s="190"/>
      <c r="OSR23" s="189"/>
      <c r="OSS23" s="131"/>
      <c r="OST23" s="105"/>
      <c r="OSU23" s="105"/>
      <c r="OSV23" s="106"/>
      <c r="OSW23" s="107"/>
      <c r="OSX23" s="132"/>
      <c r="OSY23" s="132"/>
      <c r="OSZ23" s="132"/>
      <c r="OTA23" s="190"/>
      <c r="OTB23" s="189"/>
      <c r="OTC23" s="131"/>
      <c r="OTD23" s="105"/>
      <c r="OTE23" s="105"/>
      <c r="OTF23" s="106"/>
      <c r="OTG23" s="107"/>
      <c r="OTH23" s="132"/>
      <c r="OTI23" s="132"/>
      <c r="OTJ23" s="132"/>
      <c r="OTK23" s="190"/>
      <c r="OTL23" s="189"/>
      <c r="OTM23" s="131"/>
      <c r="OTN23" s="105"/>
      <c r="OTO23" s="105"/>
      <c r="OTP23" s="106"/>
      <c r="OTQ23" s="107"/>
      <c r="OTR23" s="132"/>
      <c r="OTS23" s="132"/>
      <c r="OTT23" s="132"/>
      <c r="OTU23" s="190"/>
      <c r="OTV23" s="189"/>
      <c r="OTW23" s="131"/>
      <c r="OTX23" s="105"/>
      <c r="OTY23" s="105"/>
      <c r="OTZ23" s="106"/>
      <c r="OUA23" s="107"/>
      <c r="OUB23" s="132"/>
      <c r="OUC23" s="132"/>
      <c r="OUD23" s="132"/>
      <c r="OUE23" s="190"/>
      <c r="OUF23" s="189"/>
      <c r="OUG23" s="131"/>
      <c r="OUH23" s="105"/>
      <c r="OUI23" s="105"/>
      <c r="OUJ23" s="106"/>
      <c r="OUK23" s="107"/>
      <c r="OUL23" s="132"/>
      <c r="OUM23" s="132"/>
      <c r="OUN23" s="132"/>
      <c r="OUO23" s="190"/>
      <c r="OUP23" s="189"/>
      <c r="OUQ23" s="131"/>
      <c r="OUR23" s="105"/>
      <c r="OUS23" s="105"/>
      <c r="OUT23" s="106"/>
      <c r="OUU23" s="107"/>
      <c r="OUV23" s="132"/>
      <c r="OUW23" s="132"/>
      <c r="OUX23" s="132"/>
      <c r="OUY23" s="190"/>
      <c r="OUZ23" s="189"/>
      <c r="OVA23" s="131"/>
      <c r="OVB23" s="105"/>
      <c r="OVC23" s="105"/>
      <c r="OVD23" s="106"/>
      <c r="OVE23" s="107"/>
      <c r="OVF23" s="132"/>
      <c r="OVG23" s="132"/>
      <c r="OVH23" s="132"/>
      <c r="OVI23" s="190"/>
      <c r="OVJ23" s="189"/>
      <c r="OVK23" s="131"/>
      <c r="OVL23" s="105"/>
      <c r="OVM23" s="105"/>
      <c r="OVN23" s="106"/>
      <c r="OVO23" s="107"/>
      <c r="OVP23" s="132"/>
      <c r="OVQ23" s="132"/>
      <c r="OVR23" s="132"/>
      <c r="OVS23" s="190"/>
      <c r="OVT23" s="189"/>
      <c r="OVU23" s="131"/>
      <c r="OVV23" s="105"/>
      <c r="OVW23" s="105"/>
      <c r="OVX23" s="106"/>
      <c r="OVY23" s="107"/>
      <c r="OVZ23" s="132"/>
      <c r="OWA23" s="132"/>
      <c r="OWB23" s="132"/>
      <c r="OWC23" s="190"/>
      <c r="OWD23" s="189"/>
      <c r="OWE23" s="131"/>
      <c r="OWF23" s="105"/>
      <c r="OWG23" s="105"/>
      <c r="OWH23" s="106"/>
      <c r="OWI23" s="107"/>
      <c r="OWJ23" s="132"/>
      <c r="OWK23" s="132"/>
      <c r="OWL23" s="132"/>
      <c r="OWM23" s="190"/>
      <c r="OWN23" s="189"/>
      <c r="OWO23" s="131"/>
      <c r="OWP23" s="105"/>
      <c r="OWQ23" s="105"/>
      <c r="OWR23" s="106"/>
      <c r="OWS23" s="107"/>
      <c r="OWT23" s="132"/>
      <c r="OWU23" s="132"/>
      <c r="OWV23" s="132"/>
      <c r="OWW23" s="190"/>
      <c r="OWX23" s="189"/>
      <c r="OWY23" s="131"/>
      <c r="OWZ23" s="105"/>
      <c r="OXA23" s="105"/>
      <c r="OXB23" s="106"/>
      <c r="OXC23" s="107"/>
      <c r="OXD23" s="132"/>
      <c r="OXE23" s="132"/>
      <c r="OXF23" s="132"/>
      <c r="OXG23" s="190"/>
      <c r="OXH23" s="189"/>
      <c r="OXI23" s="131"/>
      <c r="OXJ23" s="105"/>
      <c r="OXK23" s="105"/>
      <c r="OXL23" s="106"/>
      <c r="OXM23" s="107"/>
      <c r="OXN23" s="132"/>
      <c r="OXO23" s="132"/>
      <c r="OXP23" s="132"/>
      <c r="OXQ23" s="190"/>
      <c r="OXR23" s="189"/>
      <c r="OXS23" s="131"/>
      <c r="OXT23" s="105"/>
      <c r="OXU23" s="105"/>
      <c r="OXV23" s="106"/>
      <c r="OXW23" s="107"/>
      <c r="OXX23" s="132"/>
      <c r="OXY23" s="132"/>
      <c r="OXZ23" s="132"/>
      <c r="OYA23" s="190"/>
      <c r="OYB23" s="189"/>
      <c r="OYC23" s="131"/>
      <c r="OYD23" s="105"/>
      <c r="OYE23" s="105"/>
      <c r="OYF23" s="106"/>
      <c r="OYG23" s="107"/>
      <c r="OYH23" s="132"/>
      <c r="OYI23" s="132"/>
      <c r="OYJ23" s="132"/>
      <c r="OYK23" s="190"/>
      <c r="OYL23" s="189"/>
      <c r="OYM23" s="131"/>
      <c r="OYN23" s="105"/>
      <c r="OYO23" s="105"/>
      <c r="OYP23" s="106"/>
      <c r="OYQ23" s="107"/>
      <c r="OYR23" s="132"/>
      <c r="OYS23" s="132"/>
      <c r="OYT23" s="132"/>
      <c r="OYU23" s="190"/>
      <c r="OYV23" s="189"/>
      <c r="OYW23" s="131"/>
      <c r="OYX23" s="105"/>
      <c r="OYY23" s="105"/>
      <c r="OYZ23" s="106"/>
      <c r="OZA23" s="107"/>
      <c r="OZB23" s="132"/>
      <c r="OZC23" s="132"/>
      <c r="OZD23" s="132"/>
      <c r="OZE23" s="190"/>
      <c r="OZF23" s="189"/>
      <c r="OZG23" s="131"/>
      <c r="OZH23" s="105"/>
      <c r="OZI23" s="105"/>
      <c r="OZJ23" s="106"/>
      <c r="OZK23" s="107"/>
      <c r="OZL23" s="132"/>
      <c r="OZM23" s="132"/>
      <c r="OZN23" s="132"/>
      <c r="OZO23" s="190"/>
      <c r="OZP23" s="189"/>
      <c r="OZQ23" s="131"/>
      <c r="OZR23" s="105"/>
      <c r="OZS23" s="105"/>
      <c r="OZT23" s="106"/>
      <c r="OZU23" s="107"/>
      <c r="OZV23" s="132"/>
      <c r="OZW23" s="132"/>
      <c r="OZX23" s="132"/>
      <c r="OZY23" s="190"/>
      <c r="OZZ23" s="189"/>
      <c r="PAA23" s="131"/>
      <c r="PAB23" s="105"/>
      <c r="PAC23" s="105"/>
      <c r="PAD23" s="106"/>
      <c r="PAE23" s="107"/>
      <c r="PAF23" s="132"/>
      <c r="PAG23" s="132"/>
      <c r="PAH23" s="132"/>
      <c r="PAI23" s="190"/>
      <c r="PAJ23" s="189"/>
      <c r="PAK23" s="131"/>
      <c r="PAL23" s="105"/>
      <c r="PAM23" s="105"/>
      <c r="PAN23" s="106"/>
      <c r="PAO23" s="107"/>
      <c r="PAP23" s="132"/>
      <c r="PAQ23" s="132"/>
      <c r="PAR23" s="132"/>
      <c r="PAS23" s="190"/>
      <c r="PAT23" s="189"/>
      <c r="PAU23" s="131"/>
      <c r="PAV23" s="105"/>
      <c r="PAW23" s="105"/>
      <c r="PAX23" s="106"/>
      <c r="PAY23" s="107"/>
      <c r="PAZ23" s="132"/>
      <c r="PBA23" s="132"/>
      <c r="PBB23" s="132"/>
      <c r="PBC23" s="190"/>
      <c r="PBD23" s="189"/>
      <c r="PBE23" s="131"/>
      <c r="PBF23" s="105"/>
      <c r="PBG23" s="105"/>
      <c r="PBH23" s="106"/>
      <c r="PBI23" s="107"/>
      <c r="PBJ23" s="132"/>
      <c r="PBK23" s="132"/>
      <c r="PBL23" s="132"/>
      <c r="PBM23" s="190"/>
      <c r="PBN23" s="189"/>
      <c r="PBO23" s="131"/>
      <c r="PBP23" s="105"/>
      <c r="PBQ23" s="105"/>
      <c r="PBR23" s="106"/>
      <c r="PBS23" s="107"/>
      <c r="PBT23" s="132"/>
      <c r="PBU23" s="132"/>
      <c r="PBV23" s="132"/>
      <c r="PBW23" s="190"/>
      <c r="PBX23" s="189"/>
      <c r="PBY23" s="131"/>
      <c r="PBZ23" s="105"/>
      <c r="PCA23" s="105"/>
      <c r="PCB23" s="106"/>
      <c r="PCC23" s="107"/>
      <c r="PCD23" s="132"/>
      <c r="PCE23" s="132"/>
      <c r="PCF23" s="132"/>
      <c r="PCG23" s="190"/>
      <c r="PCH23" s="189"/>
      <c r="PCI23" s="131"/>
      <c r="PCJ23" s="105"/>
      <c r="PCK23" s="105"/>
      <c r="PCL23" s="106"/>
      <c r="PCM23" s="107"/>
      <c r="PCN23" s="132"/>
      <c r="PCO23" s="132"/>
      <c r="PCP23" s="132"/>
      <c r="PCQ23" s="190"/>
      <c r="PCR23" s="189"/>
      <c r="PCS23" s="131"/>
      <c r="PCT23" s="105"/>
      <c r="PCU23" s="105"/>
      <c r="PCV23" s="106"/>
      <c r="PCW23" s="107"/>
      <c r="PCX23" s="132"/>
      <c r="PCY23" s="132"/>
      <c r="PCZ23" s="132"/>
      <c r="PDA23" s="190"/>
      <c r="PDB23" s="189"/>
      <c r="PDC23" s="131"/>
      <c r="PDD23" s="105"/>
      <c r="PDE23" s="105"/>
      <c r="PDF23" s="106"/>
      <c r="PDG23" s="107"/>
      <c r="PDH23" s="132"/>
      <c r="PDI23" s="132"/>
      <c r="PDJ23" s="132"/>
      <c r="PDK23" s="190"/>
      <c r="PDL23" s="189"/>
      <c r="PDM23" s="131"/>
      <c r="PDN23" s="105"/>
      <c r="PDO23" s="105"/>
      <c r="PDP23" s="106"/>
      <c r="PDQ23" s="107"/>
      <c r="PDR23" s="132"/>
      <c r="PDS23" s="132"/>
      <c r="PDT23" s="132"/>
      <c r="PDU23" s="190"/>
      <c r="PDV23" s="189"/>
      <c r="PDW23" s="131"/>
      <c r="PDX23" s="105"/>
      <c r="PDY23" s="105"/>
      <c r="PDZ23" s="106"/>
      <c r="PEA23" s="107"/>
      <c r="PEB23" s="132"/>
      <c r="PEC23" s="132"/>
      <c r="PED23" s="132"/>
      <c r="PEE23" s="190"/>
      <c r="PEF23" s="189"/>
      <c r="PEG23" s="131"/>
      <c r="PEH23" s="105"/>
      <c r="PEI23" s="105"/>
      <c r="PEJ23" s="106"/>
      <c r="PEK23" s="107"/>
      <c r="PEL23" s="132"/>
      <c r="PEM23" s="132"/>
      <c r="PEN23" s="132"/>
      <c r="PEO23" s="190"/>
      <c r="PEP23" s="189"/>
      <c r="PEQ23" s="131"/>
      <c r="PER23" s="105"/>
      <c r="PES23" s="105"/>
      <c r="PET23" s="106"/>
      <c r="PEU23" s="107"/>
      <c r="PEV23" s="132"/>
      <c r="PEW23" s="132"/>
      <c r="PEX23" s="132"/>
      <c r="PEY23" s="190"/>
      <c r="PEZ23" s="189"/>
      <c r="PFA23" s="131"/>
      <c r="PFB23" s="105"/>
      <c r="PFC23" s="105"/>
      <c r="PFD23" s="106"/>
      <c r="PFE23" s="107"/>
      <c r="PFF23" s="132"/>
      <c r="PFG23" s="132"/>
      <c r="PFH23" s="132"/>
      <c r="PFI23" s="190"/>
      <c r="PFJ23" s="189"/>
      <c r="PFK23" s="131"/>
      <c r="PFL23" s="105"/>
      <c r="PFM23" s="105"/>
      <c r="PFN23" s="106"/>
      <c r="PFO23" s="107"/>
      <c r="PFP23" s="132"/>
      <c r="PFQ23" s="132"/>
      <c r="PFR23" s="132"/>
      <c r="PFS23" s="190"/>
      <c r="PFT23" s="189"/>
      <c r="PFU23" s="131"/>
      <c r="PFV23" s="105"/>
      <c r="PFW23" s="105"/>
      <c r="PFX23" s="106"/>
      <c r="PFY23" s="107"/>
      <c r="PFZ23" s="132"/>
      <c r="PGA23" s="132"/>
      <c r="PGB23" s="132"/>
      <c r="PGC23" s="190"/>
      <c r="PGD23" s="189"/>
      <c r="PGE23" s="131"/>
      <c r="PGF23" s="105"/>
      <c r="PGG23" s="105"/>
      <c r="PGH23" s="106"/>
      <c r="PGI23" s="107"/>
      <c r="PGJ23" s="132"/>
      <c r="PGK23" s="132"/>
      <c r="PGL23" s="132"/>
      <c r="PGM23" s="190"/>
      <c r="PGN23" s="189"/>
      <c r="PGO23" s="131"/>
      <c r="PGP23" s="105"/>
      <c r="PGQ23" s="105"/>
      <c r="PGR23" s="106"/>
      <c r="PGS23" s="107"/>
      <c r="PGT23" s="132"/>
      <c r="PGU23" s="132"/>
      <c r="PGV23" s="132"/>
      <c r="PGW23" s="190"/>
      <c r="PGX23" s="189"/>
      <c r="PGY23" s="131"/>
      <c r="PGZ23" s="105"/>
      <c r="PHA23" s="105"/>
      <c r="PHB23" s="106"/>
      <c r="PHC23" s="107"/>
      <c r="PHD23" s="132"/>
      <c r="PHE23" s="132"/>
      <c r="PHF23" s="132"/>
      <c r="PHG23" s="190"/>
      <c r="PHH23" s="189"/>
      <c r="PHI23" s="131"/>
      <c r="PHJ23" s="105"/>
      <c r="PHK23" s="105"/>
      <c r="PHL23" s="106"/>
      <c r="PHM23" s="107"/>
      <c r="PHN23" s="132"/>
      <c r="PHO23" s="132"/>
      <c r="PHP23" s="132"/>
      <c r="PHQ23" s="190"/>
      <c r="PHR23" s="189"/>
      <c r="PHS23" s="131"/>
      <c r="PHT23" s="105"/>
      <c r="PHU23" s="105"/>
      <c r="PHV23" s="106"/>
      <c r="PHW23" s="107"/>
      <c r="PHX23" s="132"/>
      <c r="PHY23" s="132"/>
      <c r="PHZ23" s="132"/>
      <c r="PIA23" s="190"/>
      <c r="PIB23" s="189"/>
      <c r="PIC23" s="131"/>
      <c r="PID23" s="105"/>
      <c r="PIE23" s="105"/>
      <c r="PIF23" s="106"/>
      <c r="PIG23" s="107"/>
      <c r="PIH23" s="132"/>
      <c r="PII23" s="132"/>
      <c r="PIJ23" s="132"/>
      <c r="PIK23" s="190"/>
      <c r="PIL23" s="189"/>
      <c r="PIM23" s="131"/>
      <c r="PIN23" s="105"/>
      <c r="PIO23" s="105"/>
      <c r="PIP23" s="106"/>
      <c r="PIQ23" s="107"/>
      <c r="PIR23" s="132"/>
      <c r="PIS23" s="132"/>
      <c r="PIT23" s="132"/>
      <c r="PIU23" s="190"/>
      <c r="PIV23" s="189"/>
      <c r="PIW23" s="131"/>
      <c r="PIX23" s="105"/>
      <c r="PIY23" s="105"/>
      <c r="PIZ23" s="106"/>
      <c r="PJA23" s="107"/>
      <c r="PJB23" s="132"/>
      <c r="PJC23" s="132"/>
      <c r="PJD23" s="132"/>
      <c r="PJE23" s="190"/>
      <c r="PJF23" s="189"/>
      <c r="PJG23" s="131"/>
      <c r="PJH23" s="105"/>
      <c r="PJI23" s="105"/>
      <c r="PJJ23" s="106"/>
      <c r="PJK23" s="107"/>
      <c r="PJL23" s="132"/>
      <c r="PJM23" s="132"/>
      <c r="PJN23" s="132"/>
      <c r="PJO23" s="190"/>
      <c r="PJP23" s="189"/>
      <c r="PJQ23" s="131"/>
      <c r="PJR23" s="105"/>
      <c r="PJS23" s="105"/>
      <c r="PJT23" s="106"/>
      <c r="PJU23" s="107"/>
      <c r="PJV23" s="132"/>
      <c r="PJW23" s="132"/>
      <c r="PJX23" s="132"/>
      <c r="PJY23" s="190"/>
      <c r="PJZ23" s="189"/>
      <c r="PKA23" s="131"/>
      <c r="PKB23" s="105"/>
      <c r="PKC23" s="105"/>
      <c r="PKD23" s="106"/>
      <c r="PKE23" s="107"/>
      <c r="PKF23" s="132"/>
      <c r="PKG23" s="132"/>
      <c r="PKH23" s="132"/>
      <c r="PKI23" s="190"/>
      <c r="PKJ23" s="189"/>
      <c r="PKK23" s="131"/>
      <c r="PKL23" s="105"/>
      <c r="PKM23" s="105"/>
      <c r="PKN23" s="106"/>
      <c r="PKO23" s="107"/>
      <c r="PKP23" s="132"/>
      <c r="PKQ23" s="132"/>
      <c r="PKR23" s="132"/>
      <c r="PKS23" s="190"/>
      <c r="PKT23" s="189"/>
      <c r="PKU23" s="131"/>
      <c r="PKV23" s="105"/>
      <c r="PKW23" s="105"/>
      <c r="PKX23" s="106"/>
      <c r="PKY23" s="107"/>
      <c r="PKZ23" s="132"/>
      <c r="PLA23" s="132"/>
      <c r="PLB23" s="132"/>
      <c r="PLC23" s="190"/>
      <c r="PLD23" s="189"/>
      <c r="PLE23" s="131"/>
      <c r="PLF23" s="105"/>
      <c r="PLG23" s="105"/>
      <c r="PLH23" s="106"/>
      <c r="PLI23" s="107"/>
      <c r="PLJ23" s="132"/>
      <c r="PLK23" s="132"/>
      <c r="PLL23" s="132"/>
      <c r="PLM23" s="190"/>
      <c r="PLN23" s="189"/>
      <c r="PLO23" s="131"/>
      <c r="PLP23" s="105"/>
      <c r="PLQ23" s="105"/>
      <c r="PLR23" s="106"/>
      <c r="PLS23" s="107"/>
      <c r="PLT23" s="132"/>
      <c r="PLU23" s="132"/>
      <c r="PLV23" s="132"/>
      <c r="PLW23" s="190"/>
      <c r="PLX23" s="189"/>
      <c r="PLY23" s="131"/>
      <c r="PLZ23" s="105"/>
      <c r="PMA23" s="105"/>
      <c r="PMB23" s="106"/>
      <c r="PMC23" s="107"/>
      <c r="PMD23" s="132"/>
      <c r="PME23" s="132"/>
      <c r="PMF23" s="132"/>
      <c r="PMG23" s="190"/>
      <c r="PMH23" s="189"/>
      <c r="PMI23" s="131"/>
      <c r="PMJ23" s="105"/>
      <c r="PMK23" s="105"/>
      <c r="PML23" s="106"/>
      <c r="PMM23" s="107"/>
      <c r="PMN23" s="132"/>
      <c r="PMO23" s="132"/>
      <c r="PMP23" s="132"/>
      <c r="PMQ23" s="190"/>
      <c r="PMR23" s="189"/>
      <c r="PMS23" s="131"/>
      <c r="PMT23" s="105"/>
      <c r="PMU23" s="105"/>
      <c r="PMV23" s="106"/>
      <c r="PMW23" s="107"/>
      <c r="PMX23" s="132"/>
      <c r="PMY23" s="132"/>
      <c r="PMZ23" s="132"/>
      <c r="PNA23" s="190"/>
      <c r="PNB23" s="189"/>
      <c r="PNC23" s="131"/>
      <c r="PND23" s="105"/>
      <c r="PNE23" s="105"/>
      <c r="PNF23" s="106"/>
      <c r="PNG23" s="107"/>
      <c r="PNH23" s="132"/>
      <c r="PNI23" s="132"/>
      <c r="PNJ23" s="132"/>
      <c r="PNK23" s="190"/>
      <c r="PNL23" s="189"/>
      <c r="PNM23" s="131"/>
      <c r="PNN23" s="105"/>
      <c r="PNO23" s="105"/>
      <c r="PNP23" s="106"/>
      <c r="PNQ23" s="107"/>
      <c r="PNR23" s="132"/>
      <c r="PNS23" s="132"/>
      <c r="PNT23" s="132"/>
      <c r="PNU23" s="190"/>
      <c r="PNV23" s="189"/>
      <c r="PNW23" s="131"/>
      <c r="PNX23" s="105"/>
      <c r="PNY23" s="105"/>
      <c r="PNZ23" s="106"/>
      <c r="POA23" s="107"/>
      <c r="POB23" s="132"/>
      <c r="POC23" s="132"/>
      <c r="POD23" s="132"/>
      <c r="POE23" s="190"/>
      <c r="POF23" s="189"/>
      <c r="POG23" s="131"/>
      <c r="POH23" s="105"/>
      <c r="POI23" s="105"/>
      <c r="POJ23" s="106"/>
      <c r="POK23" s="107"/>
      <c r="POL23" s="132"/>
      <c r="POM23" s="132"/>
      <c r="PON23" s="132"/>
      <c r="POO23" s="190"/>
      <c r="POP23" s="189"/>
      <c r="POQ23" s="131"/>
      <c r="POR23" s="105"/>
      <c r="POS23" s="105"/>
      <c r="POT23" s="106"/>
      <c r="POU23" s="107"/>
      <c r="POV23" s="132"/>
      <c r="POW23" s="132"/>
      <c r="POX23" s="132"/>
      <c r="POY23" s="190"/>
      <c r="POZ23" s="189"/>
      <c r="PPA23" s="131"/>
      <c r="PPB23" s="105"/>
      <c r="PPC23" s="105"/>
      <c r="PPD23" s="106"/>
      <c r="PPE23" s="107"/>
      <c r="PPF23" s="132"/>
      <c r="PPG23" s="132"/>
      <c r="PPH23" s="132"/>
      <c r="PPI23" s="190"/>
      <c r="PPJ23" s="189"/>
      <c r="PPK23" s="131"/>
      <c r="PPL23" s="105"/>
      <c r="PPM23" s="105"/>
      <c r="PPN23" s="106"/>
      <c r="PPO23" s="107"/>
      <c r="PPP23" s="132"/>
      <c r="PPQ23" s="132"/>
      <c r="PPR23" s="132"/>
      <c r="PPS23" s="190"/>
      <c r="PPT23" s="189"/>
      <c r="PPU23" s="131"/>
      <c r="PPV23" s="105"/>
      <c r="PPW23" s="105"/>
      <c r="PPX23" s="106"/>
      <c r="PPY23" s="107"/>
      <c r="PPZ23" s="132"/>
      <c r="PQA23" s="132"/>
      <c r="PQB23" s="132"/>
      <c r="PQC23" s="190"/>
      <c r="PQD23" s="189"/>
      <c r="PQE23" s="131"/>
      <c r="PQF23" s="105"/>
      <c r="PQG23" s="105"/>
      <c r="PQH23" s="106"/>
      <c r="PQI23" s="107"/>
      <c r="PQJ23" s="132"/>
      <c r="PQK23" s="132"/>
      <c r="PQL23" s="132"/>
      <c r="PQM23" s="190"/>
      <c r="PQN23" s="189"/>
      <c r="PQO23" s="131"/>
      <c r="PQP23" s="105"/>
      <c r="PQQ23" s="105"/>
      <c r="PQR23" s="106"/>
      <c r="PQS23" s="107"/>
      <c r="PQT23" s="132"/>
      <c r="PQU23" s="132"/>
      <c r="PQV23" s="132"/>
      <c r="PQW23" s="190"/>
      <c r="PQX23" s="189"/>
      <c r="PQY23" s="131"/>
      <c r="PQZ23" s="105"/>
      <c r="PRA23" s="105"/>
      <c r="PRB23" s="106"/>
      <c r="PRC23" s="107"/>
      <c r="PRD23" s="132"/>
      <c r="PRE23" s="132"/>
      <c r="PRF23" s="132"/>
      <c r="PRG23" s="190"/>
      <c r="PRH23" s="189"/>
      <c r="PRI23" s="131"/>
      <c r="PRJ23" s="105"/>
      <c r="PRK23" s="105"/>
      <c r="PRL23" s="106"/>
      <c r="PRM23" s="107"/>
      <c r="PRN23" s="132"/>
      <c r="PRO23" s="132"/>
      <c r="PRP23" s="132"/>
      <c r="PRQ23" s="190"/>
      <c r="PRR23" s="189"/>
      <c r="PRS23" s="131"/>
      <c r="PRT23" s="105"/>
      <c r="PRU23" s="105"/>
      <c r="PRV23" s="106"/>
      <c r="PRW23" s="107"/>
      <c r="PRX23" s="132"/>
      <c r="PRY23" s="132"/>
      <c r="PRZ23" s="132"/>
      <c r="PSA23" s="190"/>
      <c r="PSB23" s="189"/>
      <c r="PSC23" s="131"/>
      <c r="PSD23" s="105"/>
      <c r="PSE23" s="105"/>
      <c r="PSF23" s="106"/>
      <c r="PSG23" s="107"/>
      <c r="PSH23" s="132"/>
      <c r="PSI23" s="132"/>
      <c r="PSJ23" s="132"/>
      <c r="PSK23" s="190"/>
      <c r="PSL23" s="189"/>
      <c r="PSM23" s="131"/>
      <c r="PSN23" s="105"/>
      <c r="PSO23" s="105"/>
      <c r="PSP23" s="106"/>
      <c r="PSQ23" s="107"/>
      <c r="PSR23" s="132"/>
      <c r="PSS23" s="132"/>
      <c r="PST23" s="132"/>
      <c r="PSU23" s="190"/>
      <c r="PSV23" s="189"/>
      <c r="PSW23" s="131"/>
      <c r="PSX23" s="105"/>
      <c r="PSY23" s="105"/>
      <c r="PSZ23" s="106"/>
      <c r="PTA23" s="107"/>
      <c r="PTB23" s="132"/>
      <c r="PTC23" s="132"/>
      <c r="PTD23" s="132"/>
      <c r="PTE23" s="190"/>
      <c r="PTF23" s="189"/>
      <c r="PTG23" s="131"/>
      <c r="PTH23" s="105"/>
      <c r="PTI23" s="105"/>
      <c r="PTJ23" s="106"/>
      <c r="PTK23" s="107"/>
      <c r="PTL23" s="132"/>
      <c r="PTM23" s="132"/>
      <c r="PTN23" s="132"/>
      <c r="PTO23" s="190"/>
      <c r="PTP23" s="189"/>
      <c r="PTQ23" s="131"/>
      <c r="PTR23" s="105"/>
      <c r="PTS23" s="105"/>
      <c r="PTT23" s="106"/>
      <c r="PTU23" s="107"/>
      <c r="PTV23" s="132"/>
      <c r="PTW23" s="132"/>
      <c r="PTX23" s="132"/>
      <c r="PTY23" s="190"/>
      <c r="PTZ23" s="189"/>
      <c r="PUA23" s="131"/>
      <c r="PUB23" s="105"/>
      <c r="PUC23" s="105"/>
      <c r="PUD23" s="106"/>
      <c r="PUE23" s="107"/>
      <c r="PUF23" s="132"/>
      <c r="PUG23" s="132"/>
      <c r="PUH23" s="132"/>
      <c r="PUI23" s="190"/>
      <c r="PUJ23" s="189"/>
      <c r="PUK23" s="131"/>
      <c r="PUL23" s="105"/>
      <c r="PUM23" s="105"/>
      <c r="PUN23" s="106"/>
      <c r="PUO23" s="107"/>
      <c r="PUP23" s="132"/>
      <c r="PUQ23" s="132"/>
      <c r="PUR23" s="132"/>
      <c r="PUS23" s="190"/>
      <c r="PUT23" s="189"/>
      <c r="PUU23" s="131"/>
      <c r="PUV23" s="105"/>
      <c r="PUW23" s="105"/>
      <c r="PUX23" s="106"/>
      <c r="PUY23" s="107"/>
      <c r="PUZ23" s="132"/>
      <c r="PVA23" s="132"/>
      <c r="PVB23" s="132"/>
      <c r="PVC23" s="190"/>
      <c r="PVD23" s="189"/>
      <c r="PVE23" s="131"/>
      <c r="PVF23" s="105"/>
      <c r="PVG23" s="105"/>
      <c r="PVH23" s="106"/>
      <c r="PVI23" s="107"/>
      <c r="PVJ23" s="132"/>
      <c r="PVK23" s="132"/>
      <c r="PVL23" s="132"/>
      <c r="PVM23" s="190"/>
      <c r="PVN23" s="189"/>
      <c r="PVO23" s="131"/>
      <c r="PVP23" s="105"/>
      <c r="PVQ23" s="105"/>
      <c r="PVR23" s="106"/>
      <c r="PVS23" s="107"/>
      <c r="PVT23" s="132"/>
      <c r="PVU23" s="132"/>
      <c r="PVV23" s="132"/>
      <c r="PVW23" s="190"/>
      <c r="PVX23" s="189"/>
      <c r="PVY23" s="131"/>
      <c r="PVZ23" s="105"/>
      <c r="PWA23" s="105"/>
      <c r="PWB23" s="106"/>
      <c r="PWC23" s="107"/>
      <c r="PWD23" s="132"/>
      <c r="PWE23" s="132"/>
      <c r="PWF23" s="132"/>
      <c r="PWG23" s="190"/>
      <c r="PWH23" s="189"/>
      <c r="PWI23" s="131"/>
      <c r="PWJ23" s="105"/>
      <c r="PWK23" s="105"/>
      <c r="PWL23" s="106"/>
      <c r="PWM23" s="107"/>
      <c r="PWN23" s="132"/>
      <c r="PWO23" s="132"/>
      <c r="PWP23" s="132"/>
      <c r="PWQ23" s="190"/>
      <c r="PWR23" s="189"/>
      <c r="PWS23" s="131"/>
      <c r="PWT23" s="105"/>
      <c r="PWU23" s="105"/>
      <c r="PWV23" s="106"/>
      <c r="PWW23" s="107"/>
      <c r="PWX23" s="132"/>
      <c r="PWY23" s="132"/>
      <c r="PWZ23" s="132"/>
      <c r="PXA23" s="190"/>
      <c r="PXB23" s="189"/>
      <c r="PXC23" s="131"/>
      <c r="PXD23" s="105"/>
      <c r="PXE23" s="105"/>
      <c r="PXF23" s="106"/>
      <c r="PXG23" s="107"/>
      <c r="PXH23" s="132"/>
      <c r="PXI23" s="132"/>
      <c r="PXJ23" s="132"/>
      <c r="PXK23" s="190"/>
      <c r="PXL23" s="189"/>
      <c r="PXM23" s="131"/>
      <c r="PXN23" s="105"/>
      <c r="PXO23" s="105"/>
      <c r="PXP23" s="106"/>
      <c r="PXQ23" s="107"/>
      <c r="PXR23" s="132"/>
      <c r="PXS23" s="132"/>
      <c r="PXT23" s="132"/>
      <c r="PXU23" s="190"/>
      <c r="PXV23" s="189"/>
      <c r="PXW23" s="131"/>
      <c r="PXX23" s="105"/>
      <c r="PXY23" s="105"/>
      <c r="PXZ23" s="106"/>
      <c r="PYA23" s="107"/>
      <c r="PYB23" s="132"/>
      <c r="PYC23" s="132"/>
      <c r="PYD23" s="132"/>
      <c r="PYE23" s="190"/>
      <c r="PYF23" s="189"/>
      <c r="PYG23" s="131"/>
      <c r="PYH23" s="105"/>
      <c r="PYI23" s="105"/>
      <c r="PYJ23" s="106"/>
      <c r="PYK23" s="107"/>
      <c r="PYL23" s="132"/>
      <c r="PYM23" s="132"/>
      <c r="PYN23" s="132"/>
      <c r="PYO23" s="190"/>
      <c r="PYP23" s="189"/>
      <c r="PYQ23" s="131"/>
      <c r="PYR23" s="105"/>
      <c r="PYS23" s="105"/>
      <c r="PYT23" s="106"/>
      <c r="PYU23" s="107"/>
      <c r="PYV23" s="132"/>
      <c r="PYW23" s="132"/>
      <c r="PYX23" s="132"/>
      <c r="PYY23" s="190"/>
      <c r="PYZ23" s="189"/>
      <c r="PZA23" s="131"/>
      <c r="PZB23" s="105"/>
      <c r="PZC23" s="105"/>
      <c r="PZD23" s="106"/>
      <c r="PZE23" s="107"/>
      <c r="PZF23" s="132"/>
      <c r="PZG23" s="132"/>
      <c r="PZH23" s="132"/>
      <c r="PZI23" s="190"/>
      <c r="PZJ23" s="189"/>
      <c r="PZK23" s="131"/>
      <c r="PZL23" s="105"/>
      <c r="PZM23" s="105"/>
      <c r="PZN23" s="106"/>
      <c r="PZO23" s="107"/>
      <c r="PZP23" s="132"/>
      <c r="PZQ23" s="132"/>
      <c r="PZR23" s="132"/>
      <c r="PZS23" s="190"/>
      <c r="PZT23" s="189"/>
      <c r="PZU23" s="131"/>
      <c r="PZV23" s="105"/>
      <c r="PZW23" s="105"/>
      <c r="PZX23" s="106"/>
      <c r="PZY23" s="107"/>
      <c r="PZZ23" s="132"/>
      <c r="QAA23" s="132"/>
      <c r="QAB23" s="132"/>
      <c r="QAC23" s="190"/>
      <c r="QAD23" s="189"/>
      <c r="QAE23" s="131"/>
      <c r="QAF23" s="105"/>
      <c r="QAG23" s="105"/>
      <c r="QAH23" s="106"/>
      <c r="QAI23" s="107"/>
      <c r="QAJ23" s="132"/>
      <c r="QAK23" s="132"/>
      <c r="QAL23" s="132"/>
      <c r="QAM23" s="190"/>
      <c r="QAN23" s="189"/>
      <c r="QAO23" s="131"/>
      <c r="QAP23" s="105"/>
      <c r="QAQ23" s="105"/>
      <c r="QAR23" s="106"/>
      <c r="QAS23" s="107"/>
      <c r="QAT23" s="132"/>
      <c r="QAU23" s="132"/>
      <c r="QAV23" s="132"/>
      <c r="QAW23" s="190"/>
      <c r="QAX23" s="189"/>
      <c r="QAY23" s="131"/>
      <c r="QAZ23" s="105"/>
      <c r="QBA23" s="105"/>
      <c r="QBB23" s="106"/>
      <c r="QBC23" s="107"/>
      <c r="QBD23" s="132"/>
      <c r="QBE23" s="132"/>
      <c r="QBF23" s="132"/>
      <c r="QBG23" s="190"/>
      <c r="QBH23" s="189"/>
      <c r="QBI23" s="131"/>
      <c r="QBJ23" s="105"/>
      <c r="QBK23" s="105"/>
      <c r="QBL23" s="106"/>
      <c r="QBM23" s="107"/>
      <c r="QBN23" s="132"/>
      <c r="QBO23" s="132"/>
      <c r="QBP23" s="132"/>
      <c r="QBQ23" s="190"/>
      <c r="QBR23" s="189"/>
      <c r="QBS23" s="131"/>
      <c r="QBT23" s="105"/>
      <c r="QBU23" s="105"/>
      <c r="QBV23" s="106"/>
      <c r="QBW23" s="107"/>
      <c r="QBX23" s="132"/>
      <c r="QBY23" s="132"/>
      <c r="QBZ23" s="132"/>
      <c r="QCA23" s="190"/>
      <c r="QCB23" s="189"/>
      <c r="QCC23" s="131"/>
      <c r="QCD23" s="105"/>
      <c r="QCE23" s="105"/>
      <c r="QCF23" s="106"/>
      <c r="QCG23" s="107"/>
      <c r="QCH23" s="132"/>
      <c r="QCI23" s="132"/>
      <c r="QCJ23" s="132"/>
      <c r="QCK23" s="190"/>
      <c r="QCL23" s="189"/>
      <c r="QCM23" s="131"/>
      <c r="QCN23" s="105"/>
      <c r="QCO23" s="105"/>
      <c r="QCP23" s="106"/>
      <c r="QCQ23" s="107"/>
      <c r="QCR23" s="132"/>
      <c r="QCS23" s="132"/>
      <c r="QCT23" s="132"/>
      <c r="QCU23" s="190"/>
      <c r="QCV23" s="189"/>
      <c r="QCW23" s="131"/>
      <c r="QCX23" s="105"/>
      <c r="QCY23" s="105"/>
      <c r="QCZ23" s="106"/>
      <c r="QDA23" s="107"/>
      <c r="QDB23" s="132"/>
      <c r="QDC23" s="132"/>
      <c r="QDD23" s="132"/>
      <c r="QDE23" s="190"/>
      <c r="QDF23" s="189"/>
      <c r="QDG23" s="131"/>
      <c r="QDH23" s="105"/>
      <c r="QDI23" s="105"/>
      <c r="QDJ23" s="106"/>
      <c r="QDK23" s="107"/>
      <c r="QDL23" s="132"/>
      <c r="QDM23" s="132"/>
      <c r="QDN23" s="132"/>
      <c r="QDO23" s="190"/>
      <c r="QDP23" s="189"/>
      <c r="QDQ23" s="131"/>
      <c r="QDR23" s="105"/>
      <c r="QDS23" s="105"/>
      <c r="QDT23" s="106"/>
      <c r="QDU23" s="107"/>
      <c r="QDV23" s="132"/>
      <c r="QDW23" s="132"/>
      <c r="QDX23" s="132"/>
      <c r="QDY23" s="190"/>
      <c r="QDZ23" s="189"/>
      <c r="QEA23" s="131"/>
      <c r="QEB23" s="105"/>
      <c r="QEC23" s="105"/>
      <c r="QED23" s="106"/>
      <c r="QEE23" s="107"/>
      <c r="QEF23" s="132"/>
      <c r="QEG23" s="132"/>
      <c r="QEH23" s="132"/>
      <c r="QEI23" s="190"/>
      <c r="QEJ23" s="189"/>
      <c r="QEK23" s="131"/>
      <c r="QEL23" s="105"/>
      <c r="QEM23" s="105"/>
      <c r="QEN23" s="106"/>
      <c r="QEO23" s="107"/>
      <c r="QEP23" s="132"/>
      <c r="QEQ23" s="132"/>
      <c r="QER23" s="132"/>
      <c r="QES23" s="190"/>
      <c r="QET23" s="189"/>
      <c r="QEU23" s="131"/>
      <c r="QEV23" s="105"/>
      <c r="QEW23" s="105"/>
      <c r="QEX23" s="106"/>
      <c r="QEY23" s="107"/>
      <c r="QEZ23" s="132"/>
      <c r="QFA23" s="132"/>
      <c r="QFB23" s="132"/>
      <c r="QFC23" s="190"/>
      <c r="QFD23" s="189"/>
      <c r="QFE23" s="131"/>
      <c r="QFF23" s="105"/>
      <c r="QFG23" s="105"/>
      <c r="QFH23" s="106"/>
      <c r="QFI23" s="107"/>
      <c r="QFJ23" s="132"/>
      <c r="QFK23" s="132"/>
      <c r="QFL23" s="132"/>
      <c r="QFM23" s="190"/>
      <c r="QFN23" s="189"/>
      <c r="QFO23" s="131"/>
      <c r="QFP23" s="105"/>
      <c r="QFQ23" s="105"/>
      <c r="QFR23" s="106"/>
      <c r="QFS23" s="107"/>
      <c r="QFT23" s="132"/>
      <c r="QFU23" s="132"/>
      <c r="QFV23" s="132"/>
      <c r="QFW23" s="190"/>
      <c r="QFX23" s="189"/>
      <c r="QFY23" s="131"/>
      <c r="QFZ23" s="105"/>
      <c r="QGA23" s="105"/>
      <c r="QGB23" s="106"/>
      <c r="QGC23" s="107"/>
      <c r="QGD23" s="132"/>
      <c r="QGE23" s="132"/>
      <c r="QGF23" s="132"/>
      <c r="QGG23" s="190"/>
      <c r="QGH23" s="189"/>
      <c r="QGI23" s="131"/>
      <c r="QGJ23" s="105"/>
      <c r="QGK23" s="105"/>
      <c r="QGL23" s="106"/>
      <c r="QGM23" s="107"/>
      <c r="QGN23" s="132"/>
      <c r="QGO23" s="132"/>
      <c r="QGP23" s="132"/>
      <c r="QGQ23" s="190"/>
      <c r="QGR23" s="189"/>
      <c r="QGS23" s="131"/>
      <c r="QGT23" s="105"/>
      <c r="QGU23" s="105"/>
      <c r="QGV23" s="106"/>
      <c r="QGW23" s="107"/>
      <c r="QGX23" s="132"/>
      <c r="QGY23" s="132"/>
      <c r="QGZ23" s="132"/>
      <c r="QHA23" s="190"/>
      <c r="QHB23" s="189"/>
      <c r="QHC23" s="131"/>
      <c r="QHD23" s="105"/>
      <c r="QHE23" s="105"/>
      <c r="QHF23" s="106"/>
      <c r="QHG23" s="107"/>
      <c r="QHH23" s="132"/>
      <c r="QHI23" s="132"/>
      <c r="QHJ23" s="132"/>
      <c r="QHK23" s="190"/>
      <c r="QHL23" s="189"/>
      <c r="QHM23" s="131"/>
      <c r="QHN23" s="105"/>
      <c r="QHO23" s="105"/>
      <c r="QHP23" s="106"/>
      <c r="QHQ23" s="107"/>
      <c r="QHR23" s="132"/>
      <c r="QHS23" s="132"/>
      <c r="QHT23" s="132"/>
      <c r="QHU23" s="190"/>
      <c r="QHV23" s="189"/>
      <c r="QHW23" s="131"/>
      <c r="QHX23" s="105"/>
      <c r="QHY23" s="105"/>
      <c r="QHZ23" s="106"/>
      <c r="QIA23" s="107"/>
      <c r="QIB23" s="132"/>
      <c r="QIC23" s="132"/>
      <c r="QID23" s="132"/>
      <c r="QIE23" s="190"/>
      <c r="QIF23" s="189"/>
      <c r="QIG23" s="131"/>
      <c r="QIH23" s="105"/>
      <c r="QII23" s="105"/>
      <c r="QIJ23" s="106"/>
      <c r="QIK23" s="107"/>
      <c r="QIL23" s="132"/>
      <c r="QIM23" s="132"/>
      <c r="QIN23" s="132"/>
      <c r="QIO23" s="190"/>
      <c r="QIP23" s="189"/>
      <c r="QIQ23" s="131"/>
      <c r="QIR23" s="105"/>
      <c r="QIS23" s="105"/>
      <c r="QIT23" s="106"/>
      <c r="QIU23" s="107"/>
      <c r="QIV23" s="132"/>
      <c r="QIW23" s="132"/>
      <c r="QIX23" s="132"/>
      <c r="QIY23" s="190"/>
      <c r="QIZ23" s="189"/>
      <c r="QJA23" s="131"/>
      <c r="QJB23" s="105"/>
      <c r="QJC23" s="105"/>
      <c r="QJD23" s="106"/>
      <c r="QJE23" s="107"/>
      <c r="QJF23" s="132"/>
      <c r="QJG23" s="132"/>
      <c r="QJH23" s="132"/>
      <c r="QJI23" s="190"/>
      <c r="QJJ23" s="189"/>
      <c r="QJK23" s="131"/>
      <c r="QJL23" s="105"/>
      <c r="QJM23" s="105"/>
      <c r="QJN23" s="106"/>
      <c r="QJO23" s="107"/>
      <c r="QJP23" s="132"/>
      <c r="QJQ23" s="132"/>
      <c r="QJR23" s="132"/>
      <c r="QJS23" s="190"/>
      <c r="QJT23" s="189"/>
      <c r="QJU23" s="131"/>
      <c r="QJV23" s="105"/>
      <c r="QJW23" s="105"/>
      <c r="QJX23" s="106"/>
      <c r="QJY23" s="107"/>
      <c r="QJZ23" s="132"/>
      <c r="QKA23" s="132"/>
      <c r="QKB23" s="132"/>
      <c r="QKC23" s="190"/>
      <c r="QKD23" s="189"/>
      <c r="QKE23" s="131"/>
      <c r="QKF23" s="105"/>
      <c r="QKG23" s="105"/>
      <c r="QKH23" s="106"/>
      <c r="QKI23" s="107"/>
      <c r="QKJ23" s="132"/>
      <c r="QKK23" s="132"/>
      <c r="QKL23" s="132"/>
      <c r="QKM23" s="190"/>
      <c r="QKN23" s="189"/>
      <c r="QKO23" s="131"/>
      <c r="QKP23" s="105"/>
      <c r="QKQ23" s="105"/>
      <c r="QKR23" s="106"/>
      <c r="QKS23" s="107"/>
      <c r="QKT23" s="132"/>
      <c r="QKU23" s="132"/>
      <c r="QKV23" s="132"/>
      <c r="QKW23" s="190"/>
      <c r="QKX23" s="189"/>
      <c r="QKY23" s="131"/>
      <c r="QKZ23" s="105"/>
      <c r="QLA23" s="105"/>
      <c r="QLB23" s="106"/>
      <c r="QLC23" s="107"/>
      <c r="QLD23" s="132"/>
      <c r="QLE23" s="132"/>
      <c r="QLF23" s="132"/>
      <c r="QLG23" s="190"/>
      <c r="QLH23" s="189"/>
      <c r="QLI23" s="131"/>
      <c r="QLJ23" s="105"/>
      <c r="QLK23" s="105"/>
      <c r="QLL23" s="106"/>
      <c r="QLM23" s="107"/>
      <c r="QLN23" s="132"/>
      <c r="QLO23" s="132"/>
      <c r="QLP23" s="132"/>
      <c r="QLQ23" s="190"/>
      <c r="QLR23" s="189"/>
      <c r="QLS23" s="131"/>
      <c r="QLT23" s="105"/>
      <c r="QLU23" s="105"/>
      <c r="QLV23" s="106"/>
      <c r="QLW23" s="107"/>
      <c r="QLX23" s="132"/>
      <c r="QLY23" s="132"/>
      <c r="QLZ23" s="132"/>
      <c r="QMA23" s="190"/>
      <c r="QMB23" s="189"/>
      <c r="QMC23" s="131"/>
      <c r="QMD23" s="105"/>
      <c r="QME23" s="105"/>
      <c r="QMF23" s="106"/>
      <c r="QMG23" s="107"/>
      <c r="QMH23" s="132"/>
      <c r="QMI23" s="132"/>
      <c r="QMJ23" s="132"/>
      <c r="QMK23" s="190"/>
      <c r="QML23" s="189"/>
      <c r="QMM23" s="131"/>
      <c r="QMN23" s="105"/>
      <c r="QMO23" s="105"/>
      <c r="QMP23" s="106"/>
      <c r="QMQ23" s="107"/>
      <c r="QMR23" s="132"/>
      <c r="QMS23" s="132"/>
      <c r="QMT23" s="132"/>
      <c r="QMU23" s="190"/>
      <c r="QMV23" s="189"/>
      <c r="QMW23" s="131"/>
      <c r="QMX23" s="105"/>
      <c r="QMY23" s="105"/>
      <c r="QMZ23" s="106"/>
      <c r="QNA23" s="107"/>
      <c r="QNB23" s="132"/>
      <c r="QNC23" s="132"/>
      <c r="QND23" s="132"/>
      <c r="QNE23" s="190"/>
      <c r="QNF23" s="189"/>
      <c r="QNG23" s="131"/>
      <c r="QNH23" s="105"/>
      <c r="QNI23" s="105"/>
      <c r="QNJ23" s="106"/>
      <c r="QNK23" s="107"/>
      <c r="QNL23" s="132"/>
      <c r="QNM23" s="132"/>
      <c r="QNN23" s="132"/>
      <c r="QNO23" s="190"/>
      <c r="QNP23" s="189"/>
      <c r="QNQ23" s="131"/>
      <c r="QNR23" s="105"/>
      <c r="QNS23" s="105"/>
      <c r="QNT23" s="106"/>
      <c r="QNU23" s="107"/>
      <c r="QNV23" s="132"/>
      <c r="QNW23" s="132"/>
      <c r="QNX23" s="132"/>
      <c r="QNY23" s="190"/>
      <c r="QNZ23" s="189"/>
      <c r="QOA23" s="131"/>
      <c r="QOB23" s="105"/>
      <c r="QOC23" s="105"/>
      <c r="QOD23" s="106"/>
      <c r="QOE23" s="107"/>
      <c r="QOF23" s="132"/>
      <c r="QOG23" s="132"/>
      <c r="QOH23" s="132"/>
      <c r="QOI23" s="190"/>
      <c r="QOJ23" s="189"/>
      <c r="QOK23" s="131"/>
      <c r="QOL23" s="105"/>
      <c r="QOM23" s="105"/>
      <c r="QON23" s="106"/>
      <c r="QOO23" s="107"/>
      <c r="QOP23" s="132"/>
      <c r="QOQ23" s="132"/>
      <c r="QOR23" s="132"/>
      <c r="QOS23" s="190"/>
      <c r="QOT23" s="189"/>
      <c r="QOU23" s="131"/>
      <c r="QOV23" s="105"/>
      <c r="QOW23" s="105"/>
      <c r="QOX23" s="106"/>
      <c r="QOY23" s="107"/>
      <c r="QOZ23" s="132"/>
      <c r="QPA23" s="132"/>
      <c r="QPB23" s="132"/>
      <c r="QPC23" s="190"/>
      <c r="QPD23" s="189"/>
      <c r="QPE23" s="131"/>
      <c r="QPF23" s="105"/>
      <c r="QPG23" s="105"/>
      <c r="QPH23" s="106"/>
      <c r="QPI23" s="107"/>
      <c r="QPJ23" s="132"/>
      <c r="QPK23" s="132"/>
      <c r="QPL23" s="132"/>
      <c r="QPM23" s="190"/>
      <c r="QPN23" s="189"/>
      <c r="QPO23" s="131"/>
      <c r="QPP23" s="105"/>
      <c r="QPQ23" s="105"/>
      <c r="QPR23" s="106"/>
      <c r="QPS23" s="107"/>
      <c r="QPT23" s="132"/>
      <c r="QPU23" s="132"/>
      <c r="QPV23" s="132"/>
      <c r="QPW23" s="190"/>
      <c r="QPX23" s="189"/>
      <c r="QPY23" s="131"/>
      <c r="QPZ23" s="105"/>
      <c r="QQA23" s="105"/>
      <c r="QQB23" s="106"/>
      <c r="QQC23" s="107"/>
      <c r="QQD23" s="132"/>
      <c r="QQE23" s="132"/>
      <c r="QQF23" s="132"/>
      <c r="QQG23" s="190"/>
      <c r="QQH23" s="189"/>
      <c r="QQI23" s="131"/>
      <c r="QQJ23" s="105"/>
      <c r="QQK23" s="105"/>
      <c r="QQL23" s="106"/>
      <c r="QQM23" s="107"/>
      <c r="QQN23" s="132"/>
      <c r="QQO23" s="132"/>
      <c r="QQP23" s="132"/>
      <c r="QQQ23" s="190"/>
      <c r="QQR23" s="189"/>
      <c r="QQS23" s="131"/>
      <c r="QQT23" s="105"/>
      <c r="QQU23" s="105"/>
      <c r="QQV23" s="106"/>
      <c r="QQW23" s="107"/>
      <c r="QQX23" s="132"/>
      <c r="QQY23" s="132"/>
      <c r="QQZ23" s="132"/>
      <c r="QRA23" s="190"/>
      <c r="QRB23" s="189"/>
      <c r="QRC23" s="131"/>
      <c r="QRD23" s="105"/>
      <c r="QRE23" s="105"/>
      <c r="QRF23" s="106"/>
      <c r="QRG23" s="107"/>
      <c r="QRH23" s="132"/>
      <c r="QRI23" s="132"/>
      <c r="QRJ23" s="132"/>
      <c r="QRK23" s="190"/>
      <c r="QRL23" s="189"/>
      <c r="QRM23" s="131"/>
      <c r="QRN23" s="105"/>
      <c r="QRO23" s="105"/>
      <c r="QRP23" s="106"/>
      <c r="QRQ23" s="107"/>
      <c r="QRR23" s="132"/>
      <c r="QRS23" s="132"/>
      <c r="QRT23" s="132"/>
      <c r="QRU23" s="190"/>
      <c r="QRV23" s="189"/>
      <c r="QRW23" s="131"/>
      <c r="QRX23" s="105"/>
      <c r="QRY23" s="105"/>
      <c r="QRZ23" s="106"/>
      <c r="QSA23" s="107"/>
      <c r="QSB23" s="132"/>
      <c r="QSC23" s="132"/>
      <c r="QSD23" s="132"/>
      <c r="QSE23" s="190"/>
      <c r="QSF23" s="189"/>
      <c r="QSG23" s="131"/>
      <c r="QSH23" s="105"/>
      <c r="QSI23" s="105"/>
      <c r="QSJ23" s="106"/>
      <c r="QSK23" s="107"/>
      <c r="QSL23" s="132"/>
      <c r="QSM23" s="132"/>
      <c r="QSN23" s="132"/>
      <c r="QSO23" s="190"/>
      <c r="QSP23" s="189"/>
      <c r="QSQ23" s="131"/>
      <c r="QSR23" s="105"/>
      <c r="QSS23" s="105"/>
      <c r="QST23" s="106"/>
      <c r="QSU23" s="107"/>
      <c r="QSV23" s="132"/>
      <c r="QSW23" s="132"/>
      <c r="QSX23" s="132"/>
      <c r="QSY23" s="190"/>
      <c r="QSZ23" s="189"/>
      <c r="QTA23" s="131"/>
      <c r="QTB23" s="105"/>
      <c r="QTC23" s="105"/>
      <c r="QTD23" s="106"/>
      <c r="QTE23" s="107"/>
      <c r="QTF23" s="132"/>
      <c r="QTG23" s="132"/>
      <c r="QTH23" s="132"/>
      <c r="QTI23" s="190"/>
      <c r="QTJ23" s="189"/>
      <c r="QTK23" s="131"/>
      <c r="QTL23" s="105"/>
      <c r="QTM23" s="105"/>
      <c r="QTN23" s="106"/>
      <c r="QTO23" s="107"/>
      <c r="QTP23" s="132"/>
      <c r="QTQ23" s="132"/>
      <c r="QTR23" s="132"/>
      <c r="QTS23" s="190"/>
      <c r="QTT23" s="189"/>
      <c r="QTU23" s="131"/>
      <c r="QTV23" s="105"/>
      <c r="QTW23" s="105"/>
      <c r="QTX23" s="106"/>
      <c r="QTY23" s="107"/>
      <c r="QTZ23" s="132"/>
      <c r="QUA23" s="132"/>
      <c r="QUB23" s="132"/>
      <c r="QUC23" s="190"/>
      <c r="QUD23" s="189"/>
      <c r="QUE23" s="131"/>
      <c r="QUF23" s="105"/>
      <c r="QUG23" s="105"/>
      <c r="QUH23" s="106"/>
      <c r="QUI23" s="107"/>
      <c r="QUJ23" s="132"/>
      <c r="QUK23" s="132"/>
      <c r="QUL23" s="132"/>
      <c r="QUM23" s="190"/>
      <c r="QUN23" s="189"/>
      <c r="QUO23" s="131"/>
      <c r="QUP23" s="105"/>
      <c r="QUQ23" s="105"/>
      <c r="QUR23" s="106"/>
      <c r="QUS23" s="107"/>
      <c r="QUT23" s="132"/>
      <c r="QUU23" s="132"/>
      <c r="QUV23" s="132"/>
      <c r="QUW23" s="190"/>
      <c r="QUX23" s="189"/>
      <c r="QUY23" s="131"/>
      <c r="QUZ23" s="105"/>
      <c r="QVA23" s="105"/>
      <c r="QVB23" s="106"/>
      <c r="QVC23" s="107"/>
      <c r="QVD23" s="132"/>
      <c r="QVE23" s="132"/>
      <c r="QVF23" s="132"/>
      <c r="QVG23" s="190"/>
      <c r="QVH23" s="189"/>
      <c r="QVI23" s="131"/>
      <c r="QVJ23" s="105"/>
      <c r="QVK23" s="105"/>
      <c r="QVL23" s="106"/>
      <c r="QVM23" s="107"/>
      <c r="QVN23" s="132"/>
      <c r="QVO23" s="132"/>
      <c r="QVP23" s="132"/>
      <c r="QVQ23" s="190"/>
      <c r="QVR23" s="189"/>
      <c r="QVS23" s="131"/>
      <c r="QVT23" s="105"/>
      <c r="QVU23" s="105"/>
      <c r="QVV23" s="106"/>
      <c r="QVW23" s="107"/>
      <c r="QVX23" s="132"/>
      <c r="QVY23" s="132"/>
      <c r="QVZ23" s="132"/>
      <c r="QWA23" s="190"/>
      <c r="QWB23" s="189"/>
      <c r="QWC23" s="131"/>
      <c r="QWD23" s="105"/>
      <c r="QWE23" s="105"/>
      <c r="QWF23" s="106"/>
      <c r="QWG23" s="107"/>
      <c r="QWH23" s="132"/>
      <c r="QWI23" s="132"/>
      <c r="QWJ23" s="132"/>
      <c r="QWK23" s="190"/>
      <c r="QWL23" s="189"/>
      <c r="QWM23" s="131"/>
      <c r="QWN23" s="105"/>
      <c r="QWO23" s="105"/>
      <c r="QWP23" s="106"/>
      <c r="QWQ23" s="107"/>
      <c r="QWR23" s="132"/>
      <c r="QWS23" s="132"/>
      <c r="QWT23" s="132"/>
      <c r="QWU23" s="190"/>
      <c r="QWV23" s="189"/>
      <c r="QWW23" s="131"/>
      <c r="QWX23" s="105"/>
      <c r="QWY23" s="105"/>
      <c r="QWZ23" s="106"/>
      <c r="QXA23" s="107"/>
      <c r="QXB23" s="132"/>
      <c r="QXC23" s="132"/>
      <c r="QXD23" s="132"/>
      <c r="QXE23" s="190"/>
      <c r="QXF23" s="189"/>
      <c r="QXG23" s="131"/>
      <c r="QXH23" s="105"/>
      <c r="QXI23" s="105"/>
      <c r="QXJ23" s="106"/>
      <c r="QXK23" s="107"/>
      <c r="QXL23" s="132"/>
      <c r="QXM23" s="132"/>
      <c r="QXN23" s="132"/>
      <c r="QXO23" s="190"/>
      <c r="QXP23" s="189"/>
      <c r="QXQ23" s="131"/>
      <c r="QXR23" s="105"/>
      <c r="QXS23" s="105"/>
      <c r="QXT23" s="106"/>
      <c r="QXU23" s="107"/>
      <c r="QXV23" s="132"/>
      <c r="QXW23" s="132"/>
      <c r="QXX23" s="132"/>
      <c r="QXY23" s="190"/>
      <c r="QXZ23" s="189"/>
      <c r="QYA23" s="131"/>
      <c r="QYB23" s="105"/>
      <c r="QYC23" s="105"/>
      <c r="QYD23" s="106"/>
      <c r="QYE23" s="107"/>
      <c r="QYF23" s="132"/>
      <c r="QYG23" s="132"/>
      <c r="QYH23" s="132"/>
      <c r="QYI23" s="190"/>
      <c r="QYJ23" s="189"/>
      <c r="QYK23" s="131"/>
      <c r="QYL23" s="105"/>
      <c r="QYM23" s="105"/>
      <c r="QYN23" s="106"/>
      <c r="QYO23" s="107"/>
      <c r="QYP23" s="132"/>
      <c r="QYQ23" s="132"/>
      <c r="QYR23" s="132"/>
      <c r="QYS23" s="190"/>
      <c r="QYT23" s="189"/>
      <c r="QYU23" s="131"/>
      <c r="QYV23" s="105"/>
      <c r="QYW23" s="105"/>
      <c r="QYX23" s="106"/>
      <c r="QYY23" s="107"/>
      <c r="QYZ23" s="132"/>
      <c r="QZA23" s="132"/>
      <c r="QZB23" s="132"/>
      <c r="QZC23" s="190"/>
      <c r="QZD23" s="189"/>
      <c r="QZE23" s="131"/>
      <c r="QZF23" s="105"/>
      <c r="QZG23" s="105"/>
      <c r="QZH23" s="106"/>
      <c r="QZI23" s="107"/>
      <c r="QZJ23" s="132"/>
      <c r="QZK23" s="132"/>
      <c r="QZL23" s="132"/>
      <c r="QZM23" s="190"/>
      <c r="QZN23" s="189"/>
      <c r="QZO23" s="131"/>
      <c r="QZP23" s="105"/>
      <c r="QZQ23" s="105"/>
      <c r="QZR23" s="106"/>
      <c r="QZS23" s="107"/>
      <c r="QZT23" s="132"/>
      <c r="QZU23" s="132"/>
      <c r="QZV23" s="132"/>
      <c r="QZW23" s="190"/>
      <c r="QZX23" s="189"/>
      <c r="QZY23" s="131"/>
      <c r="QZZ23" s="105"/>
      <c r="RAA23" s="105"/>
      <c r="RAB23" s="106"/>
      <c r="RAC23" s="107"/>
      <c r="RAD23" s="132"/>
      <c r="RAE23" s="132"/>
      <c r="RAF23" s="132"/>
      <c r="RAG23" s="190"/>
      <c r="RAH23" s="189"/>
      <c r="RAI23" s="131"/>
      <c r="RAJ23" s="105"/>
      <c r="RAK23" s="105"/>
      <c r="RAL23" s="106"/>
      <c r="RAM23" s="107"/>
      <c r="RAN23" s="132"/>
      <c r="RAO23" s="132"/>
      <c r="RAP23" s="132"/>
      <c r="RAQ23" s="190"/>
      <c r="RAR23" s="189"/>
      <c r="RAS23" s="131"/>
      <c r="RAT23" s="105"/>
      <c r="RAU23" s="105"/>
      <c r="RAV23" s="106"/>
      <c r="RAW23" s="107"/>
      <c r="RAX23" s="132"/>
      <c r="RAY23" s="132"/>
      <c r="RAZ23" s="132"/>
      <c r="RBA23" s="190"/>
      <c r="RBB23" s="189"/>
      <c r="RBC23" s="131"/>
      <c r="RBD23" s="105"/>
      <c r="RBE23" s="105"/>
      <c r="RBF23" s="106"/>
      <c r="RBG23" s="107"/>
      <c r="RBH23" s="132"/>
      <c r="RBI23" s="132"/>
      <c r="RBJ23" s="132"/>
      <c r="RBK23" s="190"/>
      <c r="RBL23" s="189"/>
      <c r="RBM23" s="131"/>
      <c r="RBN23" s="105"/>
      <c r="RBO23" s="105"/>
      <c r="RBP23" s="106"/>
      <c r="RBQ23" s="107"/>
      <c r="RBR23" s="132"/>
      <c r="RBS23" s="132"/>
      <c r="RBT23" s="132"/>
      <c r="RBU23" s="190"/>
      <c r="RBV23" s="189"/>
      <c r="RBW23" s="131"/>
      <c r="RBX23" s="105"/>
      <c r="RBY23" s="105"/>
      <c r="RBZ23" s="106"/>
      <c r="RCA23" s="107"/>
      <c r="RCB23" s="132"/>
      <c r="RCC23" s="132"/>
      <c r="RCD23" s="132"/>
      <c r="RCE23" s="190"/>
      <c r="RCF23" s="189"/>
      <c r="RCG23" s="131"/>
      <c r="RCH23" s="105"/>
      <c r="RCI23" s="105"/>
      <c r="RCJ23" s="106"/>
      <c r="RCK23" s="107"/>
      <c r="RCL23" s="132"/>
      <c r="RCM23" s="132"/>
      <c r="RCN23" s="132"/>
      <c r="RCO23" s="190"/>
      <c r="RCP23" s="189"/>
      <c r="RCQ23" s="131"/>
      <c r="RCR23" s="105"/>
      <c r="RCS23" s="105"/>
      <c r="RCT23" s="106"/>
      <c r="RCU23" s="107"/>
      <c r="RCV23" s="132"/>
      <c r="RCW23" s="132"/>
      <c r="RCX23" s="132"/>
      <c r="RCY23" s="190"/>
      <c r="RCZ23" s="189"/>
      <c r="RDA23" s="131"/>
      <c r="RDB23" s="105"/>
      <c r="RDC23" s="105"/>
      <c r="RDD23" s="106"/>
      <c r="RDE23" s="107"/>
      <c r="RDF23" s="132"/>
      <c r="RDG23" s="132"/>
      <c r="RDH23" s="132"/>
      <c r="RDI23" s="190"/>
      <c r="RDJ23" s="189"/>
      <c r="RDK23" s="131"/>
      <c r="RDL23" s="105"/>
      <c r="RDM23" s="105"/>
      <c r="RDN23" s="106"/>
      <c r="RDO23" s="107"/>
      <c r="RDP23" s="132"/>
      <c r="RDQ23" s="132"/>
      <c r="RDR23" s="132"/>
      <c r="RDS23" s="190"/>
      <c r="RDT23" s="189"/>
      <c r="RDU23" s="131"/>
      <c r="RDV23" s="105"/>
      <c r="RDW23" s="105"/>
      <c r="RDX23" s="106"/>
      <c r="RDY23" s="107"/>
      <c r="RDZ23" s="132"/>
      <c r="REA23" s="132"/>
      <c r="REB23" s="132"/>
      <c r="REC23" s="190"/>
      <c r="RED23" s="189"/>
      <c r="REE23" s="131"/>
      <c r="REF23" s="105"/>
      <c r="REG23" s="105"/>
      <c r="REH23" s="106"/>
      <c r="REI23" s="107"/>
      <c r="REJ23" s="132"/>
      <c r="REK23" s="132"/>
      <c r="REL23" s="132"/>
      <c r="REM23" s="190"/>
      <c r="REN23" s="189"/>
      <c r="REO23" s="131"/>
      <c r="REP23" s="105"/>
      <c r="REQ23" s="105"/>
      <c r="RER23" s="106"/>
      <c r="RES23" s="107"/>
      <c r="RET23" s="132"/>
      <c r="REU23" s="132"/>
      <c r="REV23" s="132"/>
      <c r="REW23" s="190"/>
      <c r="REX23" s="189"/>
      <c r="REY23" s="131"/>
      <c r="REZ23" s="105"/>
      <c r="RFA23" s="105"/>
      <c r="RFB23" s="106"/>
      <c r="RFC23" s="107"/>
      <c r="RFD23" s="132"/>
      <c r="RFE23" s="132"/>
      <c r="RFF23" s="132"/>
      <c r="RFG23" s="190"/>
      <c r="RFH23" s="189"/>
      <c r="RFI23" s="131"/>
      <c r="RFJ23" s="105"/>
      <c r="RFK23" s="105"/>
      <c r="RFL23" s="106"/>
      <c r="RFM23" s="107"/>
      <c r="RFN23" s="132"/>
      <c r="RFO23" s="132"/>
      <c r="RFP23" s="132"/>
      <c r="RFQ23" s="190"/>
      <c r="RFR23" s="189"/>
      <c r="RFS23" s="131"/>
      <c r="RFT23" s="105"/>
      <c r="RFU23" s="105"/>
      <c r="RFV23" s="106"/>
      <c r="RFW23" s="107"/>
      <c r="RFX23" s="132"/>
      <c r="RFY23" s="132"/>
      <c r="RFZ23" s="132"/>
      <c r="RGA23" s="190"/>
      <c r="RGB23" s="189"/>
      <c r="RGC23" s="131"/>
      <c r="RGD23" s="105"/>
      <c r="RGE23" s="105"/>
      <c r="RGF23" s="106"/>
      <c r="RGG23" s="107"/>
      <c r="RGH23" s="132"/>
      <c r="RGI23" s="132"/>
      <c r="RGJ23" s="132"/>
      <c r="RGK23" s="190"/>
      <c r="RGL23" s="189"/>
      <c r="RGM23" s="131"/>
      <c r="RGN23" s="105"/>
      <c r="RGO23" s="105"/>
      <c r="RGP23" s="106"/>
      <c r="RGQ23" s="107"/>
      <c r="RGR23" s="132"/>
      <c r="RGS23" s="132"/>
      <c r="RGT23" s="132"/>
      <c r="RGU23" s="190"/>
      <c r="RGV23" s="189"/>
      <c r="RGW23" s="131"/>
      <c r="RGX23" s="105"/>
      <c r="RGY23" s="105"/>
      <c r="RGZ23" s="106"/>
      <c r="RHA23" s="107"/>
      <c r="RHB23" s="132"/>
      <c r="RHC23" s="132"/>
      <c r="RHD23" s="132"/>
      <c r="RHE23" s="190"/>
      <c r="RHF23" s="189"/>
      <c r="RHG23" s="131"/>
      <c r="RHH23" s="105"/>
      <c r="RHI23" s="105"/>
      <c r="RHJ23" s="106"/>
      <c r="RHK23" s="107"/>
      <c r="RHL23" s="132"/>
      <c r="RHM23" s="132"/>
      <c r="RHN23" s="132"/>
      <c r="RHO23" s="190"/>
      <c r="RHP23" s="189"/>
      <c r="RHQ23" s="131"/>
      <c r="RHR23" s="105"/>
      <c r="RHS23" s="105"/>
      <c r="RHT23" s="106"/>
      <c r="RHU23" s="107"/>
      <c r="RHV23" s="132"/>
      <c r="RHW23" s="132"/>
      <c r="RHX23" s="132"/>
      <c r="RHY23" s="190"/>
      <c r="RHZ23" s="189"/>
      <c r="RIA23" s="131"/>
      <c r="RIB23" s="105"/>
      <c r="RIC23" s="105"/>
      <c r="RID23" s="106"/>
      <c r="RIE23" s="107"/>
      <c r="RIF23" s="132"/>
      <c r="RIG23" s="132"/>
      <c r="RIH23" s="132"/>
      <c r="RII23" s="190"/>
      <c r="RIJ23" s="189"/>
      <c r="RIK23" s="131"/>
      <c r="RIL23" s="105"/>
      <c r="RIM23" s="105"/>
      <c r="RIN23" s="106"/>
      <c r="RIO23" s="107"/>
      <c r="RIP23" s="132"/>
      <c r="RIQ23" s="132"/>
      <c r="RIR23" s="132"/>
      <c r="RIS23" s="190"/>
      <c r="RIT23" s="189"/>
      <c r="RIU23" s="131"/>
      <c r="RIV23" s="105"/>
      <c r="RIW23" s="105"/>
      <c r="RIX23" s="106"/>
      <c r="RIY23" s="107"/>
      <c r="RIZ23" s="132"/>
      <c r="RJA23" s="132"/>
      <c r="RJB23" s="132"/>
      <c r="RJC23" s="190"/>
      <c r="RJD23" s="189"/>
      <c r="RJE23" s="131"/>
      <c r="RJF23" s="105"/>
      <c r="RJG23" s="105"/>
      <c r="RJH23" s="106"/>
      <c r="RJI23" s="107"/>
      <c r="RJJ23" s="132"/>
      <c r="RJK23" s="132"/>
      <c r="RJL23" s="132"/>
      <c r="RJM23" s="190"/>
      <c r="RJN23" s="189"/>
      <c r="RJO23" s="131"/>
      <c r="RJP23" s="105"/>
      <c r="RJQ23" s="105"/>
      <c r="RJR23" s="106"/>
      <c r="RJS23" s="107"/>
      <c r="RJT23" s="132"/>
      <c r="RJU23" s="132"/>
      <c r="RJV23" s="132"/>
      <c r="RJW23" s="190"/>
      <c r="RJX23" s="189"/>
      <c r="RJY23" s="131"/>
      <c r="RJZ23" s="105"/>
      <c r="RKA23" s="105"/>
      <c r="RKB23" s="106"/>
      <c r="RKC23" s="107"/>
      <c r="RKD23" s="132"/>
      <c r="RKE23" s="132"/>
      <c r="RKF23" s="132"/>
      <c r="RKG23" s="190"/>
      <c r="RKH23" s="189"/>
      <c r="RKI23" s="131"/>
      <c r="RKJ23" s="105"/>
      <c r="RKK23" s="105"/>
      <c r="RKL23" s="106"/>
      <c r="RKM23" s="107"/>
      <c r="RKN23" s="132"/>
      <c r="RKO23" s="132"/>
      <c r="RKP23" s="132"/>
      <c r="RKQ23" s="190"/>
      <c r="RKR23" s="189"/>
      <c r="RKS23" s="131"/>
      <c r="RKT23" s="105"/>
      <c r="RKU23" s="105"/>
      <c r="RKV23" s="106"/>
      <c r="RKW23" s="107"/>
      <c r="RKX23" s="132"/>
      <c r="RKY23" s="132"/>
      <c r="RKZ23" s="132"/>
      <c r="RLA23" s="190"/>
      <c r="RLB23" s="189"/>
      <c r="RLC23" s="131"/>
      <c r="RLD23" s="105"/>
      <c r="RLE23" s="105"/>
      <c r="RLF23" s="106"/>
      <c r="RLG23" s="107"/>
      <c r="RLH23" s="132"/>
      <c r="RLI23" s="132"/>
      <c r="RLJ23" s="132"/>
      <c r="RLK23" s="190"/>
      <c r="RLL23" s="189"/>
      <c r="RLM23" s="131"/>
      <c r="RLN23" s="105"/>
      <c r="RLO23" s="105"/>
      <c r="RLP23" s="106"/>
      <c r="RLQ23" s="107"/>
      <c r="RLR23" s="132"/>
      <c r="RLS23" s="132"/>
      <c r="RLT23" s="132"/>
      <c r="RLU23" s="190"/>
      <c r="RLV23" s="189"/>
      <c r="RLW23" s="131"/>
      <c r="RLX23" s="105"/>
      <c r="RLY23" s="105"/>
      <c r="RLZ23" s="106"/>
      <c r="RMA23" s="107"/>
      <c r="RMB23" s="132"/>
      <c r="RMC23" s="132"/>
      <c r="RMD23" s="132"/>
      <c r="RME23" s="190"/>
      <c r="RMF23" s="189"/>
      <c r="RMG23" s="131"/>
      <c r="RMH23" s="105"/>
      <c r="RMI23" s="105"/>
      <c r="RMJ23" s="106"/>
      <c r="RMK23" s="107"/>
      <c r="RML23" s="132"/>
      <c r="RMM23" s="132"/>
      <c r="RMN23" s="132"/>
      <c r="RMO23" s="190"/>
      <c r="RMP23" s="189"/>
      <c r="RMQ23" s="131"/>
      <c r="RMR23" s="105"/>
      <c r="RMS23" s="105"/>
      <c r="RMT23" s="106"/>
      <c r="RMU23" s="107"/>
      <c r="RMV23" s="132"/>
      <c r="RMW23" s="132"/>
      <c r="RMX23" s="132"/>
      <c r="RMY23" s="190"/>
      <c r="RMZ23" s="189"/>
      <c r="RNA23" s="131"/>
      <c r="RNB23" s="105"/>
      <c r="RNC23" s="105"/>
      <c r="RND23" s="106"/>
      <c r="RNE23" s="107"/>
      <c r="RNF23" s="132"/>
      <c r="RNG23" s="132"/>
      <c r="RNH23" s="132"/>
      <c r="RNI23" s="190"/>
      <c r="RNJ23" s="189"/>
      <c r="RNK23" s="131"/>
      <c r="RNL23" s="105"/>
      <c r="RNM23" s="105"/>
      <c r="RNN23" s="106"/>
      <c r="RNO23" s="107"/>
      <c r="RNP23" s="132"/>
      <c r="RNQ23" s="132"/>
      <c r="RNR23" s="132"/>
      <c r="RNS23" s="190"/>
      <c r="RNT23" s="189"/>
      <c r="RNU23" s="131"/>
      <c r="RNV23" s="105"/>
      <c r="RNW23" s="105"/>
      <c r="RNX23" s="106"/>
      <c r="RNY23" s="107"/>
      <c r="RNZ23" s="132"/>
      <c r="ROA23" s="132"/>
      <c r="ROB23" s="132"/>
      <c r="ROC23" s="190"/>
      <c r="ROD23" s="189"/>
      <c r="ROE23" s="131"/>
      <c r="ROF23" s="105"/>
      <c r="ROG23" s="105"/>
      <c r="ROH23" s="106"/>
      <c r="ROI23" s="107"/>
      <c r="ROJ23" s="132"/>
      <c r="ROK23" s="132"/>
      <c r="ROL23" s="132"/>
      <c r="ROM23" s="190"/>
      <c r="RON23" s="189"/>
      <c r="ROO23" s="131"/>
      <c r="ROP23" s="105"/>
      <c r="ROQ23" s="105"/>
      <c r="ROR23" s="106"/>
      <c r="ROS23" s="107"/>
      <c r="ROT23" s="132"/>
      <c r="ROU23" s="132"/>
      <c r="ROV23" s="132"/>
      <c r="ROW23" s="190"/>
      <c r="ROX23" s="189"/>
      <c r="ROY23" s="131"/>
      <c r="ROZ23" s="105"/>
      <c r="RPA23" s="105"/>
      <c r="RPB23" s="106"/>
      <c r="RPC23" s="107"/>
      <c r="RPD23" s="132"/>
      <c r="RPE23" s="132"/>
      <c r="RPF23" s="132"/>
      <c r="RPG23" s="190"/>
      <c r="RPH23" s="189"/>
      <c r="RPI23" s="131"/>
      <c r="RPJ23" s="105"/>
      <c r="RPK23" s="105"/>
      <c r="RPL23" s="106"/>
      <c r="RPM23" s="107"/>
      <c r="RPN23" s="132"/>
      <c r="RPO23" s="132"/>
      <c r="RPP23" s="132"/>
      <c r="RPQ23" s="190"/>
      <c r="RPR23" s="189"/>
      <c r="RPS23" s="131"/>
      <c r="RPT23" s="105"/>
      <c r="RPU23" s="105"/>
      <c r="RPV23" s="106"/>
      <c r="RPW23" s="107"/>
      <c r="RPX23" s="132"/>
      <c r="RPY23" s="132"/>
      <c r="RPZ23" s="132"/>
      <c r="RQA23" s="190"/>
      <c r="RQB23" s="189"/>
      <c r="RQC23" s="131"/>
      <c r="RQD23" s="105"/>
      <c r="RQE23" s="105"/>
      <c r="RQF23" s="106"/>
      <c r="RQG23" s="107"/>
      <c r="RQH23" s="132"/>
      <c r="RQI23" s="132"/>
      <c r="RQJ23" s="132"/>
      <c r="RQK23" s="190"/>
      <c r="RQL23" s="189"/>
      <c r="RQM23" s="131"/>
      <c r="RQN23" s="105"/>
      <c r="RQO23" s="105"/>
      <c r="RQP23" s="106"/>
      <c r="RQQ23" s="107"/>
      <c r="RQR23" s="132"/>
      <c r="RQS23" s="132"/>
      <c r="RQT23" s="132"/>
      <c r="RQU23" s="190"/>
      <c r="RQV23" s="189"/>
      <c r="RQW23" s="131"/>
      <c r="RQX23" s="105"/>
      <c r="RQY23" s="105"/>
      <c r="RQZ23" s="106"/>
      <c r="RRA23" s="107"/>
      <c r="RRB23" s="132"/>
      <c r="RRC23" s="132"/>
      <c r="RRD23" s="132"/>
      <c r="RRE23" s="190"/>
      <c r="RRF23" s="189"/>
      <c r="RRG23" s="131"/>
      <c r="RRH23" s="105"/>
      <c r="RRI23" s="105"/>
      <c r="RRJ23" s="106"/>
      <c r="RRK23" s="107"/>
      <c r="RRL23" s="132"/>
      <c r="RRM23" s="132"/>
      <c r="RRN23" s="132"/>
      <c r="RRO23" s="190"/>
      <c r="RRP23" s="189"/>
      <c r="RRQ23" s="131"/>
      <c r="RRR23" s="105"/>
      <c r="RRS23" s="105"/>
      <c r="RRT23" s="106"/>
      <c r="RRU23" s="107"/>
      <c r="RRV23" s="132"/>
      <c r="RRW23" s="132"/>
      <c r="RRX23" s="132"/>
      <c r="RRY23" s="190"/>
      <c r="RRZ23" s="189"/>
      <c r="RSA23" s="131"/>
      <c r="RSB23" s="105"/>
      <c r="RSC23" s="105"/>
      <c r="RSD23" s="106"/>
      <c r="RSE23" s="107"/>
      <c r="RSF23" s="132"/>
      <c r="RSG23" s="132"/>
      <c r="RSH23" s="132"/>
      <c r="RSI23" s="190"/>
      <c r="RSJ23" s="189"/>
      <c r="RSK23" s="131"/>
      <c r="RSL23" s="105"/>
      <c r="RSM23" s="105"/>
      <c r="RSN23" s="106"/>
      <c r="RSO23" s="107"/>
      <c r="RSP23" s="132"/>
      <c r="RSQ23" s="132"/>
      <c r="RSR23" s="132"/>
      <c r="RSS23" s="190"/>
      <c r="RST23" s="189"/>
      <c r="RSU23" s="131"/>
      <c r="RSV23" s="105"/>
      <c r="RSW23" s="105"/>
      <c r="RSX23" s="106"/>
      <c r="RSY23" s="107"/>
      <c r="RSZ23" s="132"/>
      <c r="RTA23" s="132"/>
      <c r="RTB23" s="132"/>
      <c r="RTC23" s="190"/>
      <c r="RTD23" s="189"/>
      <c r="RTE23" s="131"/>
      <c r="RTF23" s="105"/>
      <c r="RTG23" s="105"/>
      <c r="RTH23" s="106"/>
      <c r="RTI23" s="107"/>
      <c r="RTJ23" s="132"/>
      <c r="RTK23" s="132"/>
      <c r="RTL23" s="132"/>
      <c r="RTM23" s="190"/>
      <c r="RTN23" s="189"/>
      <c r="RTO23" s="131"/>
      <c r="RTP23" s="105"/>
      <c r="RTQ23" s="105"/>
      <c r="RTR23" s="106"/>
      <c r="RTS23" s="107"/>
      <c r="RTT23" s="132"/>
      <c r="RTU23" s="132"/>
      <c r="RTV23" s="132"/>
      <c r="RTW23" s="190"/>
      <c r="RTX23" s="189"/>
      <c r="RTY23" s="131"/>
      <c r="RTZ23" s="105"/>
      <c r="RUA23" s="105"/>
      <c r="RUB23" s="106"/>
      <c r="RUC23" s="107"/>
      <c r="RUD23" s="132"/>
      <c r="RUE23" s="132"/>
      <c r="RUF23" s="132"/>
      <c r="RUG23" s="190"/>
      <c r="RUH23" s="189"/>
      <c r="RUI23" s="131"/>
      <c r="RUJ23" s="105"/>
      <c r="RUK23" s="105"/>
      <c r="RUL23" s="106"/>
      <c r="RUM23" s="107"/>
      <c r="RUN23" s="132"/>
      <c r="RUO23" s="132"/>
      <c r="RUP23" s="132"/>
      <c r="RUQ23" s="190"/>
      <c r="RUR23" s="189"/>
      <c r="RUS23" s="131"/>
      <c r="RUT23" s="105"/>
      <c r="RUU23" s="105"/>
      <c r="RUV23" s="106"/>
      <c r="RUW23" s="107"/>
      <c r="RUX23" s="132"/>
      <c r="RUY23" s="132"/>
      <c r="RUZ23" s="132"/>
      <c r="RVA23" s="190"/>
      <c r="RVB23" s="189"/>
      <c r="RVC23" s="131"/>
      <c r="RVD23" s="105"/>
      <c r="RVE23" s="105"/>
      <c r="RVF23" s="106"/>
      <c r="RVG23" s="107"/>
      <c r="RVH23" s="132"/>
      <c r="RVI23" s="132"/>
      <c r="RVJ23" s="132"/>
      <c r="RVK23" s="190"/>
      <c r="RVL23" s="189"/>
      <c r="RVM23" s="131"/>
      <c r="RVN23" s="105"/>
      <c r="RVO23" s="105"/>
      <c r="RVP23" s="106"/>
      <c r="RVQ23" s="107"/>
      <c r="RVR23" s="132"/>
      <c r="RVS23" s="132"/>
      <c r="RVT23" s="132"/>
      <c r="RVU23" s="190"/>
      <c r="RVV23" s="189"/>
      <c r="RVW23" s="131"/>
      <c r="RVX23" s="105"/>
      <c r="RVY23" s="105"/>
      <c r="RVZ23" s="106"/>
      <c r="RWA23" s="107"/>
      <c r="RWB23" s="132"/>
      <c r="RWC23" s="132"/>
      <c r="RWD23" s="132"/>
      <c r="RWE23" s="190"/>
      <c r="RWF23" s="189"/>
      <c r="RWG23" s="131"/>
      <c r="RWH23" s="105"/>
      <c r="RWI23" s="105"/>
      <c r="RWJ23" s="106"/>
      <c r="RWK23" s="107"/>
      <c r="RWL23" s="132"/>
      <c r="RWM23" s="132"/>
      <c r="RWN23" s="132"/>
      <c r="RWO23" s="190"/>
      <c r="RWP23" s="189"/>
      <c r="RWQ23" s="131"/>
      <c r="RWR23" s="105"/>
      <c r="RWS23" s="105"/>
      <c r="RWT23" s="106"/>
      <c r="RWU23" s="107"/>
      <c r="RWV23" s="132"/>
      <c r="RWW23" s="132"/>
      <c r="RWX23" s="132"/>
      <c r="RWY23" s="190"/>
      <c r="RWZ23" s="189"/>
      <c r="RXA23" s="131"/>
      <c r="RXB23" s="105"/>
      <c r="RXC23" s="105"/>
      <c r="RXD23" s="106"/>
      <c r="RXE23" s="107"/>
      <c r="RXF23" s="132"/>
      <c r="RXG23" s="132"/>
      <c r="RXH23" s="132"/>
      <c r="RXI23" s="190"/>
      <c r="RXJ23" s="189"/>
      <c r="RXK23" s="131"/>
      <c r="RXL23" s="105"/>
      <c r="RXM23" s="105"/>
      <c r="RXN23" s="106"/>
      <c r="RXO23" s="107"/>
      <c r="RXP23" s="132"/>
      <c r="RXQ23" s="132"/>
      <c r="RXR23" s="132"/>
      <c r="RXS23" s="190"/>
      <c r="RXT23" s="189"/>
      <c r="RXU23" s="131"/>
      <c r="RXV23" s="105"/>
      <c r="RXW23" s="105"/>
      <c r="RXX23" s="106"/>
      <c r="RXY23" s="107"/>
      <c r="RXZ23" s="132"/>
      <c r="RYA23" s="132"/>
      <c r="RYB23" s="132"/>
      <c r="RYC23" s="190"/>
      <c r="RYD23" s="189"/>
      <c r="RYE23" s="131"/>
      <c r="RYF23" s="105"/>
      <c r="RYG23" s="105"/>
      <c r="RYH23" s="106"/>
      <c r="RYI23" s="107"/>
      <c r="RYJ23" s="132"/>
      <c r="RYK23" s="132"/>
      <c r="RYL23" s="132"/>
      <c r="RYM23" s="190"/>
      <c r="RYN23" s="189"/>
      <c r="RYO23" s="131"/>
      <c r="RYP23" s="105"/>
      <c r="RYQ23" s="105"/>
      <c r="RYR23" s="106"/>
      <c r="RYS23" s="107"/>
      <c r="RYT23" s="132"/>
      <c r="RYU23" s="132"/>
      <c r="RYV23" s="132"/>
      <c r="RYW23" s="190"/>
      <c r="RYX23" s="189"/>
      <c r="RYY23" s="131"/>
      <c r="RYZ23" s="105"/>
      <c r="RZA23" s="105"/>
      <c r="RZB23" s="106"/>
      <c r="RZC23" s="107"/>
      <c r="RZD23" s="132"/>
      <c r="RZE23" s="132"/>
      <c r="RZF23" s="132"/>
      <c r="RZG23" s="190"/>
      <c r="RZH23" s="189"/>
      <c r="RZI23" s="131"/>
      <c r="RZJ23" s="105"/>
      <c r="RZK23" s="105"/>
      <c r="RZL23" s="106"/>
      <c r="RZM23" s="107"/>
      <c r="RZN23" s="132"/>
      <c r="RZO23" s="132"/>
      <c r="RZP23" s="132"/>
      <c r="RZQ23" s="190"/>
      <c r="RZR23" s="189"/>
      <c r="RZS23" s="131"/>
      <c r="RZT23" s="105"/>
      <c r="RZU23" s="105"/>
      <c r="RZV23" s="106"/>
      <c r="RZW23" s="107"/>
      <c r="RZX23" s="132"/>
      <c r="RZY23" s="132"/>
      <c r="RZZ23" s="132"/>
      <c r="SAA23" s="190"/>
      <c r="SAB23" s="189"/>
      <c r="SAC23" s="131"/>
      <c r="SAD23" s="105"/>
      <c r="SAE23" s="105"/>
      <c r="SAF23" s="106"/>
      <c r="SAG23" s="107"/>
      <c r="SAH23" s="132"/>
      <c r="SAI23" s="132"/>
      <c r="SAJ23" s="132"/>
      <c r="SAK23" s="190"/>
      <c r="SAL23" s="189"/>
      <c r="SAM23" s="131"/>
      <c r="SAN23" s="105"/>
      <c r="SAO23" s="105"/>
      <c r="SAP23" s="106"/>
      <c r="SAQ23" s="107"/>
      <c r="SAR23" s="132"/>
      <c r="SAS23" s="132"/>
      <c r="SAT23" s="132"/>
      <c r="SAU23" s="190"/>
      <c r="SAV23" s="189"/>
      <c r="SAW23" s="131"/>
      <c r="SAX23" s="105"/>
      <c r="SAY23" s="105"/>
      <c r="SAZ23" s="106"/>
      <c r="SBA23" s="107"/>
      <c r="SBB23" s="132"/>
      <c r="SBC23" s="132"/>
      <c r="SBD23" s="132"/>
      <c r="SBE23" s="190"/>
      <c r="SBF23" s="189"/>
      <c r="SBG23" s="131"/>
      <c r="SBH23" s="105"/>
      <c r="SBI23" s="105"/>
      <c r="SBJ23" s="106"/>
      <c r="SBK23" s="107"/>
      <c r="SBL23" s="132"/>
      <c r="SBM23" s="132"/>
      <c r="SBN23" s="132"/>
      <c r="SBO23" s="190"/>
      <c r="SBP23" s="189"/>
      <c r="SBQ23" s="131"/>
      <c r="SBR23" s="105"/>
      <c r="SBS23" s="105"/>
      <c r="SBT23" s="106"/>
      <c r="SBU23" s="107"/>
      <c r="SBV23" s="132"/>
      <c r="SBW23" s="132"/>
      <c r="SBX23" s="132"/>
      <c r="SBY23" s="190"/>
      <c r="SBZ23" s="189"/>
      <c r="SCA23" s="131"/>
      <c r="SCB23" s="105"/>
      <c r="SCC23" s="105"/>
      <c r="SCD23" s="106"/>
      <c r="SCE23" s="107"/>
      <c r="SCF23" s="132"/>
      <c r="SCG23" s="132"/>
      <c r="SCH23" s="132"/>
      <c r="SCI23" s="190"/>
      <c r="SCJ23" s="189"/>
      <c r="SCK23" s="131"/>
      <c r="SCL23" s="105"/>
      <c r="SCM23" s="105"/>
      <c r="SCN23" s="106"/>
      <c r="SCO23" s="107"/>
      <c r="SCP23" s="132"/>
      <c r="SCQ23" s="132"/>
      <c r="SCR23" s="132"/>
      <c r="SCS23" s="190"/>
      <c r="SCT23" s="189"/>
      <c r="SCU23" s="131"/>
      <c r="SCV23" s="105"/>
      <c r="SCW23" s="105"/>
      <c r="SCX23" s="106"/>
      <c r="SCY23" s="107"/>
      <c r="SCZ23" s="132"/>
      <c r="SDA23" s="132"/>
      <c r="SDB23" s="132"/>
      <c r="SDC23" s="190"/>
      <c r="SDD23" s="189"/>
      <c r="SDE23" s="131"/>
      <c r="SDF23" s="105"/>
      <c r="SDG23" s="105"/>
      <c r="SDH23" s="106"/>
      <c r="SDI23" s="107"/>
      <c r="SDJ23" s="132"/>
      <c r="SDK23" s="132"/>
      <c r="SDL23" s="132"/>
      <c r="SDM23" s="190"/>
      <c r="SDN23" s="189"/>
      <c r="SDO23" s="131"/>
      <c r="SDP23" s="105"/>
      <c r="SDQ23" s="105"/>
      <c r="SDR23" s="106"/>
      <c r="SDS23" s="107"/>
      <c r="SDT23" s="132"/>
      <c r="SDU23" s="132"/>
      <c r="SDV23" s="132"/>
      <c r="SDW23" s="190"/>
      <c r="SDX23" s="189"/>
      <c r="SDY23" s="131"/>
      <c r="SDZ23" s="105"/>
      <c r="SEA23" s="105"/>
      <c r="SEB23" s="106"/>
      <c r="SEC23" s="107"/>
      <c r="SED23" s="132"/>
      <c r="SEE23" s="132"/>
      <c r="SEF23" s="132"/>
      <c r="SEG23" s="190"/>
      <c r="SEH23" s="189"/>
      <c r="SEI23" s="131"/>
      <c r="SEJ23" s="105"/>
      <c r="SEK23" s="105"/>
      <c r="SEL23" s="106"/>
      <c r="SEM23" s="107"/>
      <c r="SEN23" s="132"/>
      <c r="SEO23" s="132"/>
      <c r="SEP23" s="132"/>
      <c r="SEQ23" s="190"/>
      <c r="SER23" s="189"/>
      <c r="SES23" s="131"/>
      <c r="SET23" s="105"/>
      <c r="SEU23" s="105"/>
      <c r="SEV23" s="106"/>
      <c r="SEW23" s="107"/>
      <c r="SEX23" s="132"/>
      <c r="SEY23" s="132"/>
      <c r="SEZ23" s="132"/>
      <c r="SFA23" s="190"/>
      <c r="SFB23" s="189"/>
      <c r="SFC23" s="131"/>
      <c r="SFD23" s="105"/>
      <c r="SFE23" s="105"/>
      <c r="SFF23" s="106"/>
      <c r="SFG23" s="107"/>
      <c r="SFH23" s="132"/>
      <c r="SFI23" s="132"/>
      <c r="SFJ23" s="132"/>
      <c r="SFK23" s="190"/>
      <c r="SFL23" s="189"/>
      <c r="SFM23" s="131"/>
      <c r="SFN23" s="105"/>
      <c r="SFO23" s="105"/>
      <c r="SFP23" s="106"/>
      <c r="SFQ23" s="107"/>
      <c r="SFR23" s="132"/>
      <c r="SFS23" s="132"/>
      <c r="SFT23" s="132"/>
      <c r="SFU23" s="190"/>
      <c r="SFV23" s="189"/>
      <c r="SFW23" s="131"/>
      <c r="SFX23" s="105"/>
      <c r="SFY23" s="105"/>
      <c r="SFZ23" s="106"/>
      <c r="SGA23" s="107"/>
      <c r="SGB23" s="132"/>
      <c r="SGC23" s="132"/>
      <c r="SGD23" s="132"/>
      <c r="SGE23" s="190"/>
      <c r="SGF23" s="189"/>
      <c r="SGG23" s="131"/>
      <c r="SGH23" s="105"/>
      <c r="SGI23" s="105"/>
      <c r="SGJ23" s="106"/>
      <c r="SGK23" s="107"/>
      <c r="SGL23" s="132"/>
      <c r="SGM23" s="132"/>
      <c r="SGN23" s="132"/>
      <c r="SGO23" s="190"/>
      <c r="SGP23" s="189"/>
      <c r="SGQ23" s="131"/>
      <c r="SGR23" s="105"/>
      <c r="SGS23" s="105"/>
      <c r="SGT23" s="106"/>
      <c r="SGU23" s="107"/>
      <c r="SGV23" s="132"/>
      <c r="SGW23" s="132"/>
      <c r="SGX23" s="132"/>
      <c r="SGY23" s="190"/>
      <c r="SGZ23" s="189"/>
      <c r="SHA23" s="131"/>
      <c r="SHB23" s="105"/>
      <c r="SHC23" s="105"/>
      <c r="SHD23" s="106"/>
      <c r="SHE23" s="107"/>
      <c r="SHF23" s="132"/>
      <c r="SHG23" s="132"/>
      <c r="SHH23" s="132"/>
      <c r="SHI23" s="190"/>
      <c r="SHJ23" s="189"/>
      <c r="SHK23" s="131"/>
      <c r="SHL23" s="105"/>
      <c r="SHM23" s="105"/>
      <c r="SHN23" s="106"/>
      <c r="SHO23" s="107"/>
      <c r="SHP23" s="132"/>
      <c r="SHQ23" s="132"/>
      <c r="SHR23" s="132"/>
      <c r="SHS23" s="190"/>
      <c r="SHT23" s="189"/>
      <c r="SHU23" s="131"/>
      <c r="SHV23" s="105"/>
      <c r="SHW23" s="105"/>
      <c r="SHX23" s="106"/>
      <c r="SHY23" s="107"/>
      <c r="SHZ23" s="132"/>
      <c r="SIA23" s="132"/>
      <c r="SIB23" s="132"/>
      <c r="SIC23" s="190"/>
      <c r="SID23" s="189"/>
      <c r="SIE23" s="131"/>
      <c r="SIF23" s="105"/>
      <c r="SIG23" s="105"/>
      <c r="SIH23" s="106"/>
      <c r="SII23" s="107"/>
      <c r="SIJ23" s="132"/>
      <c r="SIK23" s="132"/>
      <c r="SIL23" s="132"/>
      <c r="SIM23" s="190"/>
      <c r="SIN23" s="189"/>
      <c r="SIO23" s="131"/>
      <c r="SIP23" s="105"/>
      <c r="SIQ23" s="105"/>
      <c r="SIR23" s="106"/>
      <c r="SIS23" s="107"/>
      <c r="SIT23" s="132"/>
      <c r="SIU23" s="132"/>
      <c r="SIV23" s="132"/>
      <c r="SIW23" s="190"/>
      <c r="SIX23" s="189"/>
      <c r="SIY23" s="131"/>
      <c r="SIZ23" s="105"/>
      <c r="SJA23" s="105"/>
      <c r="SJB23" s="106"/>
      <c r="SJC23" s="107"/>
      <c r="SJD23" s="132"/>
      <c r="SJE23" s="132"/>
      <c r="SJF23" s="132"/>
      <c r="SJG23" s="190"/>
      <c r="SJH23" s="189"/>
      <c r="SJI23" s="131"/>
      <c r="SJJ23" s="105"/>
      <c r="SJK23" s="105"/>
      <c r="SJL23" s="106"/>
      <c r="SJM23" s="107"/>
      <c r="SJN23" s="132"/>
      <c r="SJO23" s="132"/>
      <c r="SJP23" s="132"/>
      <c r="SJQ23" s="190"/>
      <c r="SJR23" s="189"/>
      <c r="SJS23" s="131"/>
      <c r="SJT23" s="105"/>
      <c r="SJU23" s="105"/>
      <c r="SJV23" s="106"/>
      <c r="SJW23" s="107"/>
      <c r="SJX23" s="132"/>
      <c r="SJY23" s="132"/>
      <c r="SJZ23" s="132"/>
      <c r="SKA23" s="190"/>
      <c r="SKB23" s="189"/>
      <c r="SKC23" s="131"/>
      <c r="SKD23" s="105"/>
      <c r="SKE23" s="105"/>
      <c r="SKF23" s="106"/>
      <c r="SKG23" s="107"/>
      <c r="SKH23" s="132"/>
      <c r="SKI23" s="132"/>
      <c r="SKJ23" s="132"/>
      <c r="SKK23" s="190"/>
      <c r="SKL23" s="189"/>
      <c r="SKM23" s="131"/>
      <c r="SKN23" s="105"/>
      <c r="SKO23" s="105"/>
      <c r="SKP23" s="106"/>
      <c r="SKQ23" s="107"/>
      <c r="SKR23" s="132"/>
      <c r="SKS23" s="132"/>
      <c r="SKT23" s="132"/>
      <c r="SKU23" s="190"/>
      <c r="SKV23" s="189"/>
      <c r="SKW23" s="131"/>
      <c r="SKX23" s="105"/>
      <c r="SKY23" s="105"/>
      <c r="SKZ23" s="106"/>
      <c r="SLA23" s="107"/>
      <c r="SLB23" s="132"/>
      <c r="SLC23" s="132"/>
      <c r="SLD23" s="132"/>
      <c r="SLE23" s="190"/>
      <c r="SLF23" s="189"/>
      <c r="SLG23" s="131"/>
      <c r="SLH23" s="105"/>
      <c r="SLI23" s="105"/>
      <c r="SLJ23" s="106"/>
      <c r="SLK23" s="107"/>
      <c r="SLL23" s="132"/>
      <c r="SLM23" s="132"/>
      <c r="SLN23" s="132"/>
      <c r="SLO23" s="190"/>
      <c r="SLP23" s="189"/>
      <c r="SLQ23" s="131"/>
      <c r="SLR23" s="105"/>
      <c r="SLS23" s="105"/>
      <c r="SLT23" s="106"/>
      <c r="SLU23" s="107"/>
      <c r="SLV23" s="132"/>
      <c r="SLW23" s="132"/>
      <c r="SLX23" s="132"/>
      <c r="SLY23" s="190"/>
      <c r="SLZ23" s="189"/>
      <c r="SMA23" s="131"/>
      <c r="SMB23" s="105"/>
      <c r="SMC23" s="105"/>
      <c r="SMD23" s="106"/>
      <c r="SME23" s="107"/>
      <c r="SMF23" s="132"/>
      <c r="SMG23" s="132"/>
      <c r="SMH23" s="132"/>
      <c r="SMI23" s="190"/>
      <c r="SMJ23" s="189"/>
      <c r="SMK23" s="131"/>
      <c r="SML23" s="105"/>
      <c r="SMM23" s="105"/>
      <c r="SMN23" s="106"/>
      <c r="SMO23" s="107"/>
      <c r="SMP23" s="132"/>
      <c r="SMQ23" s="132"/>
      <c r="SMR23" s="132"/>
      <c r="SMS23" s="190"/>
      <c r="SMT23" s="189"/>
      <c r="SMU23" s="131"/>
      <c r="SMV23" s="105"/>
      <c r="SMW23" s="105"/>
      <c r="SMX23" s="106"/>
      <c r="SMY23" s="107"/>
      <c r="SMZ23" s="132"/>
      <c r="SNA23" s="132"/>
      <c r="SNB23" s="132"/>
      <c r="SNC23" s="190"/>
      <c r="SND23" s="189"/>
      <c r="SNE23" s="131"/>
      <c r="SNF23" s="105"/>
      <c r="SNG23" s="105"/>
      <c r="SNH23" s="106"/>
      <c r="SNI23" s="107"/>
      <c r="SNJ23" s="132"/>
      <c r="SNK23" s="132"/>
      <c r="SNL23" s="132"/>
      <c r="SNM23" s="190"/>
      <c r="SNN23" s="189"/>
      <c r="SNO23" s="131"/>
      <c r="SNP23" s="105"/>
      <c r="SNQ23" s="105"/>
      <c r="SNR23" s="106"/>
      <c r="SNS23" s="107"/>
      <c r="SNT23" s="132"/>
      <c r="SNU23" s="132"/>
      <c r="SNV23" s="132"/>
      <c r="SNW23" s="190"/>
      <c r="SNX23" s="189"/>
      <c r="SNY23" s="131"/>
      <c r="SNZ23" s="105"/>
      <c r="SOA23" s="105"/>
      <c r="SOB23" s="106"/>
      <c r="SOC23" s="107"/>
      <c r="SOD23" s="132"/>
      <c r="SOE23" s="132"/>
      <c r="SOF23" s="132"/>
      <c r="SOG23" s="190"/>
      <c r="SOH23" s="189"/>
      <c r="SOI23" s="131"/>
      <c r="SOJ23" s="105"/>
      <c r="SOK23" s="105"/>
      <c r="SOL23" s="106"/>
      <c r="SOM23" s="107"/>
      <c r="SON23" s="132"/>
      <c r="SOO23" s="132"/>
      <c r="SOP23" s="132"/>
      <c r="SOQ23" s="190"/>
      <c r="SOR23" s="189"/>
      <c r="SOS23" s="131"/>
      <c r="SOT23" s="105"/>
      <c r="SOU23" s="105"/>
      <c r="SOV23" s="106"/>
      <c r="SOW23" s="107"/>
      <c r="SOX23" s="132"/>
      <c r="SOY23" s="132"/>
      <c r="SOZ23" s="132"/>
      <c r="SPA23" s="190"/>
      <c r="SPB23" s="189"/>
      <c r="SPC23" s="131"/>
      <c r="SPD23" s="105"/>
      <c r="SPE23" s="105"/>
      <c r="SPF23" s="106"/>
      <c r="SPG23" s="107"/>
      <c r="SPH23" s="132"/>
      <c r="SPI23" s="132"/>
      <c r="SPJ23" s="132"/>
      <c r="SPK23" s="190"/>
      <c r="SPL23" s="189"/>
      <c r="SPM23" s="131"/>
      <c r="SPN23" s="105"/>
      <c r="SPO23" s="105"/>
      <c r="SPP23" s="106"/>
      <c r="SPQ23" s="107"/>
      <c r="SPR23" s="132"/>
      <c r="SPS23" s="132"/>
      <c r="SPT23" s="132"/>
      <c r="SPU23" s="190"/>
      <c r="SPV23" s="189"/>
      <c r="SPW23" s="131"/>
      <c r="SPX23" s="105"/>
      <c r="SPY23" s="105"/>
      <c r="SPZ23" s="106"/>
      <c r="SQA23" s="107"/>
      <c r="SQB23" s="132"/>
      <c r="SQC23" s="132"/>
      <c r="SQD23" s="132"/>
      <c r="SQE23" s="190"/>
      <c r="SQF23" s="189"/>
      <c r="SQG23" s="131"/>
      <c r="SQH23" s="105"/>
      <c r="SQI23" s="105"/>
      <c r="SQJ23" s="106"/>
      <c r="SQK23" s="107"/>
      <c r="SQL23" s="132"/>
      <c r="SQM23" s="132"/>
      <c r="SQN23" s="132"/>
      <c r="SQO23" s="190"/>
      <c r="SQP23" s="189"/>
      <c r="SQQ23" s="131"/>
      <c r="SQR23" s="105"/>
      <c r="SQS23" s="105"/>
      <c r="SQT23" s="106"/>
      <c r="SQU23" s="107"/>
      <c r="SQV23" s="132"/>
      <c r="SQW23" s="132"/>
      <c r="SQX23" s="132"/>
      <c r="SQY23" s="190"/>
      <c r="SQZ23" s="189"/>
      <c r="SRA23" s="131"/>
      <c r="SRB23" s="105"/>
      <c r="SRC23" s="105"/>
      <c r="SRD23" s="106"/>
      <c r="SRE23" s="107"/>
      <c r="SRF23" s="132"/>
      <c r="SRG23" s="132"/>
      <c r="SRH23" s="132"/>
      <c r="SRI23" s="190"/>
      <c r="SRJ23" s="189"/>
      <c r="SRK23" s="131"/>
      <c r="SRL23" s="105"/>
      <c r="SRM23" s="105"/>
      <c r="SRN23" s="106"/>
      <c r="SRO23" s="107"/>
      <c r="SRP23" s="132"/>
      <c r="SRQ23" s="132"/>
      <c r="SRR23" s="132"/>
      <c r="SRS23" s="190"/>
      <c r="SRT23" s="189"/>
      <c r="SRU23" s="131"/>
      <c r="SRV23" s="105"/>
      <c r="SRW23" s="105"/>
      <c r="SRX23" s="106"/>
      <c r="SRY23" s="107"/>
      <c r="SRZ23" s="132"/>
      <c r="SSA23" s="132"/>
      <c r="SSB23" s="132"/>
      <c r="SSC23" s="190"/>
      <c r="SSD23" s="189"/>
      <c r="SSE23" s="131"/>
      <c r="SSF23" s="105"/>
      <c r="SSG23" s="105"/>
      <c r="SSH23" s="106"/>
      <c r="SSI23" s="107"/>
      <c r="SSJ23" s="132"/>
      <c r="SSK23" s="132"/>
      <c r="SSL23" s="132"/>
      <c r="SSM23" s="190"/>
      <c r="SSN23" s="189"/>
      <c r="SSO23" s="131"/>
      <c r="SSP23" s="105"/>
      <c r="SSQ23" s="105"/>
      <c r="SSR23" s="106"/>
      <c r="SSS23" s="107"/>
      <c r="SST23" s="132"/>
      <c r="SSU23" s="132"/>
      <c r="SSV23" s="132"/>
      <c r="SSW23" s="190"/>
      <c r="SSX23" s="189"/>
      <c r="SSY23" s="131"/>
      <c r="SSZ23" s="105"/>
      <c r="STA23" s="105"/>
      <c r="STB23" s="106"/>
      <c r="STC23" s="107"/>
      <c r="STD23" s="132"/>
      <c r="STE23" s="132"/>
      <c r="STF23" s="132"/>
      <c r="STG23" s="190"/>
      <c r="STH23" s="189"/>
      <c r="STI23" s="131"/>
      <c r="STJ23" s="105"/>
      <c r="STK23" s="105"/>
      <c r="STL23" s="106"/>
      <c r="STM23" s="107"/>
      <c r="STN23" s="132"/>
      <c r="STO23" s="132"/>
      <c r="STP23" s="132"/>
      <c r="STQ23" s="190"/>
      <c r="STR23" s="189"/>
      <c r="STS23" s="131"/>
      <c r="STT23" s="105"/>
      <c r="STU23" s="105"/>
      <c r="STV23" s="106"/>
      <c r="STW23" s="107"/>
      <c r="STX23" s="132"/>
      <c r="STY23" s="132"/>
      <c r="STZ23" s="132"/>
      <c r="SUA23" s="190"/>
      <c r="SUB23" s="189"/>
      <c r="SUC23" s="131"/>
      <c r="SUD23" s="105"/>
      <c r="SUE23" s="105"/>
      <c r="SUF23" s="106"/>
      <c r="SUG23" s="107"/>
      <c r="SUH23" s="132"/>
      <c r="SUI23" s="132"/>
      <c r="SUJ23" s="132"/>
      <c r="SUK23" s="190"/>
      <c r="SUL23" s="189"/>
      <c r="SUM23" s="131"/>
      <c r="SUN23" s="105"/>
      <c r="SUO23" s="105"/>
      <c r="SUP23" s="106"/>
      <c r="SUQ23" s="107"/>
      <c r="SUR23" s="132"/>
      <c r="SUS23" s="132"/>
      <c r="SUT23" s="132"/>
      <c r="SUU23" s="190"/>
      <c r="SUV23" s="189"/>
      <c r="SUW23" s="131"/>
      <c r="SUX23" s="105"/>
      <c r="SUY23" s="105"/>
      <c r="SUZ23" s="106"/>
      <c r="SVA23" s="107"/>
      <c r="SVB23" s="132"/>
      <c r="SVC23" s="132"/>
      <c r="SVD23" s="132"/>
      <c r="SVE23" s="190"/>
      <c r="SVF23" s="189"/>
      <c r="SVG23" s="131"/>
      <c r="SVH23" s="105"/>
      <c r="SVI23" s="105"/>
      <c r="SVJ23" s="106"/>
      <c r="SVK23" s="107"/>
      <c r="SVL23" s="132"/>
      <c r="SVM23" s="132"/>
      <c r="SVN23" s="132"/>
      <c r="SVO23" s="190"/>
      <c r="SVP23" s="189"/>
      <c r="SVQ23" s="131"/>
      <c r="SVR23" s="105"/>
      <c r="SVS23" s="105"/>
      <c r="SVT23" s="106"/>
      <c r="SVU23" s="107"/>
      <c r="SVV23" s="132"/>
      <c r="SVW23" s="132"/>
      <c r="SVX23" s="132"/>
      <c r="SVY23" s="190"/>
      <c r="SVZ23" s="189"/>
      <c r="SWA23" s="131"/>
      <c r="SWB23" s="105"/>
      <c r="SWC23" s="105"/>
      <c r="SWD23" s="106"/>
      <c r="SWE23" s="107"/>
      <c r="SWF23" s="132"/>
      <c r="SWG23" s="132"/>
      <c r="SWH23" s="132"/>
      <c r="SWI23" s="190"/>
      <c r="SWJ23" s="189"/>
      <c r="SWK23" s="131"/>
      <c r="SWL23" s="105"/>
      <c r="SWM23" s="105"/>
      <c r="SWN23" s="106"/>
      <c r="SWO23" s="107"/>
      <c r="SWP23" s="132"/>
      <c r="SWQ23" s="132"/>
      <c r="SWR23" s="132"/>
      <c r="SWS23" s="190"/>
      <c r="SWT23" s="189"/>
      <c r="SWU23" s="131"/>
      <c r="SWV23" s="105"/>
      <c r="SWW23" s="105"/>
      <c r="SWX23" s="106"/>
      <c r="SWY23" s="107"/>
      <c r="SWZ23" s="132"/>
      <c r="SXA23" s="132"/>
      <c r="SXB23" s="132"/>
      <c r="SXC23" s="190"/>
      <c r="SXD23" s="189"/>
      <c r="SXE23" s="131"/>
      <c r="SXF23" s="105"/>
      <c r="SXG23" s="105"/>
      <c r="SXH23" s="106"/>
      <c r="SXI23" s="107"/>
      <c r="SXJ23" s="132"/>
      <c r="SXK23" s="132"/>
      <c r="SXL23" s="132"/>
      <c r="SXM23" s="190"/>
      <c r="SXN23" s="189"/>
      <c r="SXO23" s="131"/>
      <c r="SXP23" s="105"/>
      <c r="SXQ23" s="105"/>
      <c r="SXR23" s="106"/>
      <c r="SXS23" s="107"/>
      <c r="SXT23" s="132"/>
      <c r="SXU23" s="132"/>
      <c r="SXV23" s="132"/>
      <c r="SXW23" s="190"/>
      <c r="SXX23" s="189"/>
      <c r="SXY23" s="131"/>
      <c r="SXZ23" s="105"/>
      <c r="SYA23" s="105"/>
      <c r="SYB23" s="106"/>
      <c r="SYC23" s="107"/>
      <c r="SYD23" s="132"/>
      <c r="SYE23" s="132"/>
      <c r="SYF23" s="132"/>
      <c r="SYG23" s="190"/>
      <c r="SYH23" s="189"/>
      <c r="SYI23" s="131"/>
      <c r="SYJ23" s="105"/>
      <c r="SYK23" s="105"/>
      <c r="SYL23" s="106"/>
      <c r="SYM23" s="107"/>
      <c r="SYN23" s="132"/>
      <c r="SYO23" s="132"/>
      <c r="SYP23" s="132"/>
      <c r="SYQ23" s="190"/>
      <c r="SYR23" s="189"/>
      <c r="SYS23" s="131"/>
      <c r="SYT23" s="105"/>
      <c r="SYU23" s="105"/>
      <c r="SYV23" s="106"/>
      <c r="SYW23" s="107"/>
      <c r="SYX23" s="132"/>
      <c r="SYY23" s="132"/>
      <c r="SYZ23" s="132"/>
      <c r="SZA23" s="190"/>
      <c r="SZB23" s="189"/>
      <c r="SZC23" s="131"/>
      <c r="SZD23" s="105"/>
      <c r="SZE23" s="105"/>
      <c r="SZF23" s="106"/>
      <c r="SZG23" s="107"/>
      <c r="SZH23" s="132"/>
      <c r="SZI23" s="132"/>
      <c r="SZJ23" s="132"/>
      <c r="SZK23" s="190"/>
      <c r="SZL23" s="189"/>
      <c r="SZM23" s="131"/>
      <c r="SZN23" s="105"/>
      <c r="SZO23" s="105"/>
      <c r="SZP23" s="106"/>
      <c r="SZQ23" s="107"/>
      <c r="SZR23" s="132"/>
      <c r="SZS23" s="132"/>
      <c r="SZT23" s="132"/>
      <c r="SZU23" s="190"/>
      <c r="SZV23" s="189"/>
      <c r="SZW23" s="131"/>
      <c r="SZX23" s="105"/>
      <c r="SZY23" s="105"/>
      <c r="SZZ23" s="106"/>
      <c r="TAA23" s="107"/>
      <c r="TAB23" s="132"/>
      <c r="TAC23" s="132"/>
      <c r="TAD23" s="132"/>
      <c r="TAE23" s="190"/>
      <c r="TAF23" s="189"/>
      <c r="TAG23" s="131"/>
      <c r="TAH23" s="105"/>
      <c r="TAI23" s="105"/>
      <c r="TAJ23" s="106"/>
      <c r="TAK23" s="107"/>
      <c r="TAL23" s="132"/>
      <c r="TAM23" s="132"/>
      <c r="TAN23" s="132"/>
      <c r="TAO23" s="190"/>
      <c r="TAP23" s="189"/>
      <c r="TAQ23" s="131"/>
      <c r="TAR23" s="105"/>
      <c r="TAS23" s="105"/>
      <c r="TAT23" s="106"/>
      <c r="TAU23" s="107"/>
      <c r="TAV23" s="132"/>
      <c r="TAW23" s="132"/>
      <c r="TAX23" s="132"/>
      <c r="TAY23" s="190"/>
      <c r="TAZ23" s="189"/>
      <c r="TBA23" s="131"/>
      <c r="TBB23" s="105"/>
      <c r="TBC23" s="105"/>
      <c r="TBD23" s="106"/>
      <c r="TBE23" s="107"/>
      <c r="TBF23" s="132"/>
      <c r="TBG23" s="132"/>
      <c r="TBH23" s="132"/>
      <c r="TBI23" s="190"/>
      <c r="TBJ23" s="189"/>
      <c r="TBK23" s="131"/>
      <c r="TBL23" s="105"/>
      <c r="TBM23" s="105"/>
      <c r="TBN23" s="106"/>
      <c r="TBO23" s="107"/>
      <c r="TBP23" s="132"/>
      <c r="TBQ23" s="132"/>
      <c r="TBR23" s="132"/>
      <c r="TBS23" s="190"/>
      <c r="TBT23" s="189"/>
      <c r="TBU23" s="131"/>
      <c r="TBV23" s="105"/>
      <c r="TBW23" s="105"/>
      <c r="TBX23" s="106"/>
      <c r="TBY23" s="107"/>
      <c r="TBZ23" s="132"/>
      <c r="TCA23" s="132"/>
      <c r="TCB23" s="132"/>
      <c r="TCC23" s="190"/>
      <c r="TCD23" s="189"/>
      <c r="TCE23" s="131"/>
      <c r="TCF23" s="105"/>
      <c r="TCG23" s="105"/>
      <c r="TCH23" s="106"/>
      <c r="TCI23" s="107"/>
      <c r="TCJ23" s="132"/>
      <c r="TCK23" s="132"/>
      <c r="TCL23" s="132"/>
      <c r="TCM23" s="190"/>
      <c r="TCN23" s="189"/>
      <c r="TCO23" s="131"/>
      <c r="TCP23" s="105"/>
      <c r="TCQ23" s="105"/>
      <c r="TCR23" s="106"/>
      <c r="TCS23" s="107"/>
      <c r="TCT23" s="132"/>
      <c r="TCU23" s="132"/>
      <c r="TCV23" s="132"/>
      <c r="TCW23" s="190"/>
      <c r="TCX23" s="189"/>
      <c r="TCY23" s="131"/>
      <c r="TCZ23" s="105"/>
      <c r="TDA23" s="105"/>
      <c r="TDB23" s="106"/>
      <c r="TDC23" s="107"/>
      <c r="TDD23" s="132"/>
      <c r="TDE23" s="132"/>
      <c r="TDF23" s="132"/>
      <c r="TDG23" s="190"/>
      <c r="TDH23" s="189"/>
      <c r="TDI23" s="131"/>
      <c r="TDJ23" s="105"/>
      <c r="TDK23" s="105"/>
      <c r="TDL23" s="106"/>
      <c r="TDM23" s="107"/>
      <c r="TDN23" s="132"/>
      <c r="TDO23" s="132"/>
      <c r="TDP23" s="132"/>
      <c r="TDQ23" s="190"/>
      <c r="TDR23" s="189"/>
      <c r="TDS23" s="131"/>
      <c r="TDT23" s="105"/>
      <c r="TDU23" s="105"/>
      <c r="TDV23" s="106"/>
      <c r="TDW23" s="107"/>
      <c r="TDX23" s="132"/>
      <c r="TDY23" s="132"/>
      <c r="TDZ23" s="132"/>
      <c r="TEA23" s="190"/>
      <c r="TEB23" s="189"/>
      <c r="TEC23" s="131"/>
      <c r="TED23" s="105"/>
      <c r="TEE23" s="105"/>
      <c r="TEF23" s="106"/>
      <c r="TEG23" s="107"/>
      <c r="TEH23" s="132"/>
      <c r="TEI23" s="132"/>
      <c r="TEJ23" s="132"/>
      <c r="TEK23" s="190"/>
      <c r="TEL23" s="189"/>
      <c r="TEM23" s="131"/>
      <c r="TEN23" s="105"/>
      <c r="TEO23" s="105"/>
      <c r="TEP23" s="106"/>
      <c r="TEQ23" s="107"/>
      <c r="TER23" s="132"/>
      <c r="TES23" s="132"/>
      <c r="TET23" s="132"/>
      <c r="TEU23" s="190"/>
      <c r="TEV23" s="189"/>
      <c r="TEW23" s="131"/>
      <c r="TEX23" s="105"/>
      <c r="TEY23" s="105"/>
      <c r="TEZ23" s="106"/>
      <c r="TFA23" s="107"/>
      <c r="TFB23" s="132"/>
      <c r="TFC23" s="132"/>
      <c r="TFD23" s="132"/>
      <c r="TFE23" s="190"/>
      <c r="TFF23" s="189"/>
      <c r="TFG23" s="131"/>
      <c r="TFH23" s="105"/>
      <c r="TFI23" s="105"/>
      <c r="TFJ23" s="106"/>
      <c r="TFK23" s="107"/>
      <c r="TFL23" s="132"/>
      <c r="TFM23" s="132"/>
      <c r="TFN23" s="132"/>
      <c r="TFO23" s="190"/>
      <c r="TFP23" s="189"/>
      <c r="TFQ23" s="131"/>
      <c r="TFR23" s="105"/>
      <c r="TFS23" s="105"/>
      <c r="TFT23" s="106"/>
      <c r="TFU23" s="107"/>
      <c r="TFV23" s="132"/>
      <c r="TFW23" s="132"/>
      <c r="TFX23" s="132"/>
      <c r="TFY23" s="190"/>
      <c r="TFZ23" s="189"/>
      <c r="TGA23" s="131"/>
      <c r="TGB23" s="105"/>
      <c r="TGC23" s="105"/>
      <c r="TGD23" s="106"/>
      <c r="TGE23" s="107"/>
      <c r="TGF23" s="132"/>
      <c r="TGG23" s="132"/>
      <c r="TGH23" s="132"/>
      <c r="TGI23" s="190"/>
      <c r="TGJ23" s="189"/>
      <c r="TGK23" s="131"/>
      <c r="TGL23" s="105"/>
      <c r="TGM23" s="105"/>
      <c r="TGN23" s="106"/>
      <c r="TGO23" s="107"/>
      <c r="TGP23" s="132"/>
      <c r="TGQ23" s="132"/>
      <c r="TGR23" s="132"/>
      <c r="TGS23" s="190"/>
      <c r="TGT23" s="189"/>
      <c r="TGU23" s="131"/>
      <c r="TGV23" s="105"/>
      <c r="TGW23" s="105"/>
      <c r="TGX23" s="106"/>
      <c r="TGY23" s="107"/>
      <c r="TGZ23" s="132"/>
      <c r="THA23" s="132"/>
      <c r="THB23" s="132"/>
      <c r="THC23" s="190"/>
      <c r="THD23" s="189"/>
      <c r="THE23" s="131"/>
      <c r="THF23" s="105"/>
      <c r="THG23" s="105"/>
      <c r="THH23" s="106"/>
      <c r="THI23" s="107"/>
      <c r="THJ23" s="132"/>
      <c r="THK23" s="132"/>
      <c r="THL23" s="132"/>
      <c r="THM23" s="190"/>
      <c r="THN23" s="189"/>
      <c r="THO23" s="131"/>
      <c r="THP23" s="105"/>
      <c r="THQ23" s="105"/>
      <c r="THR23" s="106"/>
      <c r="THS23" s="107"/>
      <c r="THT23" s="132"/>
      <c r="THU23" s="132"/>
      <c r="THV23" s="132"/>
      <c r="THW23" s="190"/>
      <c r="THX23" s="189"/>
      <c r="THY23" s="131"/>
      <c r="THZ23" s="105"/>
      <c r="TIA23" s="105"/>
      <c r="TIB23" s="106"/>
      <c r="TIC23" s="107"/>
      <c r="TID23" s="132"/>
      <c r="TIE23" s="132"/>
      <c r="TIF23" s="132"/>
      <c r="TIG23" s="190"/>
      <c r="TIH23" s="189"/>
      <c r="TII23" s="131"/>
      <c r="TIJ23" s="105"/>
      <c r="TIK23" s="105"/>
      <c r="TIL23" s="106"/>
      <c r="TIM23" s="107"/>
      <c r="TIN23" s="132"/>
      <c r="TIO23" s="132"/>
      <c r="TIP23" s="132"/>
      <c r="TIQ23" s="190"/>
      <c r="TIR23" s="189"/>
      <c r="TIS23" s="131"/>
      <c r="TIT23" s="105"/>
      <c r="TIU23" s="105"/>
      <c r="TIV23" s="106"/>
      <c r="TIW23" s="107"/>
      <c r="TIX23" s="132"/>
      <c r="TIY23" s="132"/>
      <c r="TIZ23" s="132"/>
      <c r="TJA23" s="190"/>
      <c r="TJB23" s="189"/>
      <c r="TJC23" s="131"/>
      <c r="TJD23" s="105"/>
      <c r="TJE23" s="105"/>
      <c r="TJF23" s="106"/>
      <c r="TJG23" s="107"/>
      <c r="TJH23" s="132"/>
      <c r="TJI23" s="132"/>
      <c r="TJJ23" s="132"/>
      <c r="TJK23" s="190"/>
      <c r="TJL23" s="189"/>
      <c r="TJM23" s="131"/>
      <c r="TJN23" s="105"/>
      <c r="TJO23" s="105"/>
      <c r="TJP23" s="106"/>
      <c r="TJQ23" s="107"/>
      <c r="TJR23" s="132"/>
      <c r="TJS23" s="132"/>
      <c r="TJT23" s="132"/>
      <c r="TJU23" s="190"/>
      <c r="TJV23" s="189"/>
      <c r="TJW23" s="131"/>
      <c r="TJX23" s="105"/>
      <c r="TJY23" s="105"/>
      <c r="TJZ23" s="106"/>
      <c r="TKA23" s="107"/>
      <c r="TKB23" s="132"/>
      <c r="TKC23" s="132"/>
      <c r="TKD23" s="132"/>
      <c r="TKE23" s="190"/>
      <c r="TKF23" s="189"/>
      <c r="TKG23" s="131"/>
      <c r="TKH23" s="105"/>
      <c r="TKI23" s="105"/>
      <c r="TKJ23" s="106"/>
      <c r="TKK23" s="107"/>
      <c r="TKL23" s="132"/>
      <c r="TKM23" s="132"/>
      <c r="TKN23" s="132"/>
      <c r="TKO23" s="190"/>
      <c r="TKP23" s="189"/>
      <c r="TKQ23" s="131"/>
      <c r="TKR23" s="105"/>
      <c r="TKS23" s="105"/>
      <c r="TKT23" s="106"/>
      <c r="TKU23" s="107"/>
      <c r="TKV23" s="132"/>
      <c r="TKW23" s="132"/>
      <c r="TKX23" s="132"/>
      <c r="TKY23" s="190"/>
      <c r="TKZ23" s="189"/>
      <c r="TLA23" s="131"/>
      <c r="TLB23" s="105"/>
      <c r="TLC23" s="105"/>
      <c r="TLD23" s="106"/>
      <c r="TLE23" s="107"/>
      <c r="TLF23" s="132"/>
      <c r="TLG23" s="132"/>
      <c r="TLH23" s="132"/>
      <c r="TLI23" s="190"/>
      <c r="TLJ23" s="189"/>
      <c r="TLK23" s="131"/>
      <c r="TLL23" s="105"/>
      <c r="TLM23" s="105"/>
      <c r="TLN23" s="106"/>
      <c r="TLO23" s="107"/>
      <c r="TLP23" s="132"/>
      <c r="TLQ23" s="132"/>
      <c r="TLR23" s="132"/>
      <c r="TLS23" s="190"/>
      <c r="TLT23" s="189"/>
      <c r="TLU23" s="131"/>
      <c r="TLV23" s="105"/>
      <c r="TLW23" s="105"/>
      <c r="TLX23" s="106"/>
      <c r="TLY23" s="107"/>
      <c r="TLZ23" s="132"/>
      <c r="TMA23" s="132"/>
      <c r="TMB23" s="132"/>
      <c r="TMC23" s="190"/>
      <c r="TMD23" s="189"/>
      <c r="TME23" s="131"/>
      <c r="TMF23" s="105"/>
      <c r="TMG23" s="105"/>
      <c r="TMH23" s="106"/>
      <c r="TMI23" s="107"/>
      <c r="TMJ23" s="132"/>
      <c r="TMK23" s="132"/>
      <c r="TML23" s="132"/>
      <c r="TMM23" s="190"/>
      <c r="TMN23" s="189"/>
      <c r="TMO23" s="131"/>
      <c r="TMP23" s="105"/>
      <c r="TMQ23" s="105"/>
      <c r="TMR23" s="106"/>
      <c r="TMS23" s="107"/>
      <c r="TMT23" s="132"/>
      <c r="TMU23" s="132"/>
      <c r="TMV23" s="132"/>
      <c r="TMW23" s="190"/>
      <c r="TMX23" s="189"/>
      <c r="TMY23" s="131"/>
      <c r="TMZ23" s="105"/>
      <c r="TNA23" s="105"/>
      <c r="TNB23" s="106"/>
      <c r="TNC23" s="107"/>
      <c r="TND23" s="132"/>
      <c r="TNE23" s="132"/>
      <c r="TNF23" s="132"/>
      <c r="TNG23" s="190"/>
      <c r="TNH23" s="189"/>
      <c r="TNI23" s="131"/>
      <c r="TNJ23" s="105"/>
      <c r="TNK23" s="105"/>
      <c r="TNL23" s="106"/>
      <c r="TNM23" s="107"/>
      <c r="TNN23" s="132"/>
      <c r="TNO23" s="132"/>
      <c r="TNP23" s="132"/>
      <c r="TNQ23" s="190"/>
      <c r="TNR23" s="189"/>
      <c r="TNS23" s="131"/>
      <c r="TNT23" s="105"/>
      <c r="TNU23" s="105"/>
      <c r="TNV23" s="106"/>
      <c r="TNW23" s="107"/>
      <c r="TNX23" s="132"/>
      <c r="TNY23" s="132"/>
      <c r="TNZ23" s="132"/>
      <c r="TOA23" s="190"/>
      <c r="TOB23" s="189"/>
      <c r="TOC23" s="131"/>
      <c r="TOD23" s="105"/>
      <c r="TOE23" s="105"/>
      <c r="TOF23" s="106"/>
      <c r="TOG23" s="107"/>
      <c r="TOH23" s="132"/>
      <c r="TOI23" s="132"/>
      <c r="TOJ23" s="132"/>
      <c r="TOK23" s="190"/>
      <c r="TOL23" s="189"/>
      <c r="TOM23" s="131"/>
      <c r="TON23" s="105"/>
      <c r="TOO23" s="105"/>
      <c r="TOP23" s="106"/>
      <c r="TOQ23" s="107"/>
      <c r="TOR23" s="132"/>
      <c r="TOS23" s="132"/>
      <c r="TOT23" s="132"/>
      <c r="TOU23" s="190"/>
      <c r="TOV23" s="189"/>
      <c r="TOW23" s="131"/>
      <c r="TOX23" s="105"/>
      <c r="TOY23" s="105"/>
      <c r="TOZ23" s="106"/>
      <c r="TPA23" s="107"/>
      <c r="TPB23" s="132"/>
      <c r="TPC23" s="132"/>
      <c r="TPD23" s="132"/>
      <c r="TPE23" s="190"/>
      <c r="TPF23" s="189"/>
      <c r="TPG23" s="131"/>
      <c r="TPH23" s="105"/>
      <c r="TPI23" s="105"/>
      <c r="TPJ23" s="106"/>
      <c r="TPK23" s="107"/>
      <c r="TPL23" s="132"/>
      <c r="TPM23" s="132"/>
      <c r="TPN23" s="132"/>
      <c r="TPO23" s="190"/>
      <c r="TPP23" s="189"/>
      <c r="TPQ23" s="131"/>
      <c r="TPR23" s="105"/>
      <c r="TPS23" s="105"/>
      <c r="TPT23" s="106"/>
      <c r="TPU23" s="107"/>
      <c r="TPV23" s="132"/>
      <c r="TPW23" s="132"/>
      <c r="TPX23" s="132"/>
      <c r="TPY23" s="190"/>
      <c r="TPZ23" s="189"/>
      <c r="TQA23" s="131"/>
      <c r="TQB23" s="105"/>
      <c r="TQC23" s="105"/>
      <c r="TQD23" s="106"/>
      <c r="TQE23" s="107"/>
      <c r="TQF23" s="132"/>
      <c r="TQG23" s="132"/>
      <c r="TQH23" s="132"/>
      <c r="TQI23" s="190"/>
      <c r="TQJ23" s="189"/>
      <c r="TQK23" s="131"/>
      <c r="TQL23" s="105"/>
      <c r="TQM23" s="105"/>
      <c r="TQN23" s="106"/>
      <c r="TQO23" s="107"/>
      <c r="TQP23" s="132"/>
      <c r="TQQ23" s="132"/>
      <c r="TQR23" s="132"/>
      <c r="TQS23" s="190"/>
      <c r="TQT23" s="189"/>
      <c r="TQU23" s="131"/>
      <c r="TQV23" s="105"/>
      <c r="TQW23" s="105"/>
      <c r="TQX23" s="106"/>
      <c r="TQY23" s="107"/>
      <c r="TQZ23" s="132"/>
      <c r="TRA23" s="132"/>
      <c r="TRB23" s="132"/>
      <c r="TRC23" s="190"/>
      <c r="TRD23" s="189"/>
      <c r="TRE23" s="131"/>
      <c r="TRF23" s="105"/>
      <c r="TRG23" s="105"/>
      <c r="TRH23" s="106"/>
      <c r="TRI23" s="107"/>
      <c r="TRJ23" s="132"/>
      <c r="TRK23" s="132"/>
      <c r="TRL23" s="132"/>
      <c r="TRM23" s="190"/>
      <c r="TRN23" s="189"/>
      <c r="TRO23" s="131"/>
      <c r="TRP23" s="105"/>
      <c r="TRQ23" s="105"/>
      <c r="TRR23" s="106"/>
      <c r="TRS23" s="107"/>
      <c r="TRT23" s="132"/>
      <c r="TRU23" s="132"/>
      <c r="TRV23" s="132"/>
      <c r="TRW23" s="190"/>
      <c r="TRX23" s="189"/>
      <c r="TRY23" s="131"/>
      <c r="TRZ23" s="105"/>
      <c r="TSA23" s="105"/>
      <c r="TSB23" s="106"/>
      <c r="TSC23" s="107"/>
      <c r="TSD23" s="132"/>
      <c r="TSE23" s="132"/>
      <c r="TSF23" s="132"/>
      <c r="TSG23" s="190"/>
      <c r="TSH23" s="189"/>
      <c r="TSI23" s="131"/>
      <c r="TSJ23" s="105"/>
      <c r="TSK23" s="105"/>
      <c r="TSL23" s="106"/>
      <c r="TSM23" s="107"/>
      <c r="TSN23" s="132"/>
      <c r="TSO23" s="132"/>
      <c r="TSP23" s="132"/>
      <c r="TSQ23" s="190"/>
      <c r="TSR23" s="189"/>
      <c r="TSS23" s="131"/>
      <c r="TST23" s="105"/>
      <c r="TSU23" s="105"/>
      <c r="TSV23" s="106"/>
      <c r="TSW23" s="107"/>
      <c r="TSX23" s="132"/>
      <c r="TSY23" s="132"/>
      <c r="TSZ23" s="132"/>
      <c r="TTA23" s="190"/>
      <c r="TTB23" s="189"/>
      <c r="TTC23" s="131"/>
      <c r="TTD23" s="105"/>
      <c r="TTE23" s="105"/>
      <c r="TTF23" s="106"/>
      <c r="TTG23" s="107"/>
      <c r="TTH23" s="132"/>
      <c r="TTI23" s="132"/>
      <c r="TTJ23" s="132"/>
      <c r="TTK23" s="190"/>
      <c r="TTL23" s="189"/>
      <c r="TTM23" s="131"/>
      <c r="TTN23" s="105"/>
      <c r="TTO23" s="105"/>
      <c r="TTP23" s="106"/>
      <c r="TTQ23" s="107"/>
      <c r="TTR23" s="132"/>
      <c r="TTS23" s="132"/>
      <c r="TTT23" s="132"/>
      <c r="TTU23" s="190"/>
      <c r="TTV23" s="189"/>
      <c r="TTW23" s="131"/>
      <c r="TTX23" s="105"/>
      <c r="TTY23" s="105"/>
      <c r="TTZ23" s="106"/>
      <c r="TUA23" s="107"/>
      <c r="TUB23" s="132"/>
      <c r="TUC23" s="132"/>
      <c r="TUD23" s="132"/>
      <c r="TUE23" s="190"/>
      <c r="TUF23" s="189"/>
      <c r="TUG23" s="131"/>
      <c r="TUH23" s="105"/>
      <c r="TUI23" s="105"/>
      <c r="TUJ23" s="106"/>
      <c r="TUK23" s="107"/>
      <c r="TUL23" s="132"/>
      <c r="TUM23" s="132"/>
      <c r="TUN23" s="132"/>
      <c r="TUO23" s="190"/>
      <c r="TUP23" s="189"/>
      <c r="TUQ23" s="131"/>
      <c r="TUR23" s="105"/>
      <c r="TUS23" s="105"/>
      <c r="TUT23" s="106"/>
      <c r="TUU23" s="107"/>
      <c r="TUV23" s="132"/>
      <c r="TUW23" s="132"/>
      <c r="TUX23" s="132"/>
      <c r="TUY23" s="190"/>
      <c r="TUZ23" s="189"/>
      <c r="TVA23" s="131"/>
      <c r="TVB23" s="105"/>
      <c r="TVC23" s="105"/>
      <c r="TVD23" s="106"/>
      <c r="TVE23" s="107"/>
      <c r="TVF23" s="132"/>
      <c r="TVG23" s="132"/>
      <c r="TVH23" s="132"/>
      <c r="TVI23" s="190"/>
      <c r="TVJ23" s="189"/>
      <c r="TVK23" s="131"/>
      <c r="TVL23" s="105"/>
      <c r="TVM23" s="105"/>
      <c r="TVN23" s="106"/>
      <c r="TVO23" s="107"/>
      <c r="TVP23" s="132"/>
      <c r="TVQ23" s="132"/>
      <c r="TVR23" s="132"/>
      <c r="TVS23" s="190"/>
      <c r="TVT23" s="189"/>
      <c r="TVU23" s="131"/>
      <c r="TVV23" s="105"/>
      <c r="TVW23" s="105"/>
      <c r="TVX23" s="106"/>
      <c r="TVY23" s="107"/>
      <c r="TVZ23" s="132"/>
      <c r="TWA23" s="132"/>
      <c r="TWB23" s="132"/>
      <c r="TWC23" s="190"/>
      <c r="TWD23" s="189"/>
      <c r="TWE23" s="131"/>
      <c r="TWF23" s="105"/>
      <c r="TWG23" s="105"/>
      <c r="TWH23" s="106"/>
      <c r="TWI23" s="107"/>
      <c r="TWJ23" s="132"/>
      <c r="TWK23" s="132"/>
      <c r="TWL23" s="132"/>
      <c r="TWM23" s="190"/>
      <c r="TWN23" s="189"/>
      <c r="TWO23" s="131"/>
      <c r="TWP23" s="105"/>
      <c r="TWQ23" s="105"/>
      <c r="TWR23" s="106"/>
      <c r="TWS23" s="107"/>
      <c r="TWT23" s="132"/>
      <c r="TWU23" s="132"/>
      <c r="TWV23" s="132"/>
      <c r="TWW23" s="190"/>
      <c r="TWX23" s="189"/>
      <c r="TWY23" s="131"/>
      <c r="TWZ23" s="105"/>
      <c r="TXA23" s="105"/>
      <c r="TXB23" s="106"/>
      <c r="TXC23" s="107"/>
      <c r="TXD23" s="132"/>
      <c r="TXE23" s="132"/>
      <c r="TXF23" s="132"/>
      <c r="TXG23" s="190"/>
      <c r="TXH23" s="189"/>
      <c r="TXI23" s="131"/>
      <c r="TXJ23" s="105"/>
      <c r="TXK23" s="105"/>
      <c r="TXL23" s="106"/>
      <c r="TXM23" s="107"/>
      <c r="TXN23" s="132"/>
      <c r="TXO23" s="132"/>
      <c r="TXP23" s="132"/>
      <c r="TXQ23" s="190"/>
      <c r="TXR23" s="189"/>
      <c r="TXS23" s="131"/>
      <c r="TXT23" s="105"/>
      <c r="TXU23" s="105"/>
      <c r="TXV23" s="106"/>
      <c r="TXW23" s="107"/>
      <c r="TXX23" s="132"/>
      <c r="TXY23" s="132"/>
      <c r="TXZ23" s="132"/>
      <c r="TYA23" s="190"/>
      <c r="TYB23" s="189"/>
      <c r="TYC23" s="131"/>
      <c r="TYD23" s="105"/>
      <c r="TYE23" s="105"/>
      <c r="TYF23" s="106"/>
      <c r="TYG23" s="107"/>
      <c r="TYH23" s="132"/>
      <c r="TYI23" s="132"/>
      <c r="TYJ23" s="132"/>
      <c r="TYK23" s="190"/>
      <c r="TYL23" s="189"/>
      <c r="TYM23" s="131"/>
      <c r="TYN23" s="105"/>
      <c r="TYO23" s="105"/>
      <c r="TYP23" s="106"/>
      <c r="TYQ23" s="107"/>
      <c r="TYR23" s="132"/>
      <c r="TYS23" s="132"/>
      <c r="TYT23" s="132"/>
      <c r="TYU23" s="190"/>
      <c r="TYV23" s="189"/>
      <c r="TYW23" s="131"/>
      <c r="TYX23" s="105"/>
      <c r="TYY23" s="105"/>
      <c r="TYZ23" s="106"/>
      <c r="TZA23" s="107"/>
      <c r="TZB23" s="132"/>
      <c r="TZC23" s="132"/>
      <c r="TZD23" s="132"/>
      <c r="TZE23" s="190"/>
      <c r="TZF23" s="189"/>
      <c r="TZG23" s="131"/>
      <c r="TZH23" s="105"/>
      <c r="TZI23" s="105"/>
      <c r="TZJ23" s="106"/>
      <c r="TZK23" s="107"/>
      <c r="TZL23" s="132"/>
      <c r="TZM23" s="132"/>
      <c r="TZN23" s="132"/>
      <c r="TZO23" s="190"/>
      <c r="TZP23" s="189"/>
      <c r="TZQ23" s="131"/>
      <c r="TZR23" s="105"/>
      <c r="TZS23" s="105"/>
      <c r="TZT23" s="106"/>
      <c r="TZU23" s="107"/>
      <c r="TZV23" s="132"/>
      <c r="TZW23" s="132"/>
      <c r="TZX23" s="132"/>
      <c r="TZY23" s="190"/>
      <c r="TZZ23" s="189"/>
      <c r="UAA23" s="131"/>
      <c r="UAB23" s="105"/>
      <c r="UAC23" s="105"/>
      <c r="UAD23" s="106"/>
      <c r="UAE23" s="107"/>
      <c r="UAF23" s="132"/>
      <c r="UAG23" s="132"/>
      <c r="UAH23" s="132"/>
      <c r="UAI23" s="190"/>
      <c r="UAJ23" s="189"/>
      <c r="UAK23" s="131"/>
      <c r="UAL23" s="105"/>
      <c r="UAM23" s="105"/>
      <c r="UAN23" s="106"/>
      <c r="UAO23" s="107"/>
      <c r="UAP23" s="132"/>
      <c r="UAQ23" s="132"/>
      <c r="UAR23" s="132"/>
      <c r="UAS23" s="190"/>
      <c r="UAT23" s="189"/>
      <c r="UAU23" s="131"/>
      <c r="UAV23" s="105"/>
      <c r="UAW23" s="105"/>
      <c r="UAX23" s="106"/>
      <c r="UAY23" s="107"/>
      <c r="UAZ23" s="132"/>
      <c r="UBA23" s="132"/>
      <c r="UBB23" s="132"/>
      <c r="UBC23" s="190"/>
      <c r="UBD23" s="189"/>
      <c r="UBE23" s="131"/>
      <c r="UBF23" s="105"/>
      <c r="UBG23" s="105"/>
      <c r="UBH23" s="106"/>
      <c r="UBI23" s="107"/>
      <c r="UBJ23" s="132"/>
      <c r="UBK23" s="132"/>
      <c r="UBL23" s="132"/>
      <c r="UBM23" s="190"/>
      <c r="UBN23" s="189"/>
      <c r="UBO23" s="131"/>
      <c r="UBP23" s="105"/>
      <c r="UBQ23" s="105"/>
      <c r="UBR23" s="106"/>
      <c r="UBS23" s="107"/>
      <c r="UBT23" s="132"/>
      <c r="UBU23" s="132"/>
      <c r="UBV23" s="132"/>
      <c r="UBW23" s="190"/>
      <c r="UBX23" s="189"/>
      <c r="UBY23" s="131"/>
      <c r="UBZ23" s="105"/>
      <c r="UCA23" s="105"/>
      <c r="UCB23" s="106"/>
      <c r="UCC23" s="107"/>
      <c r="UCD23" s="132"/>
      <c r="UCE23" s="132"/>
      <c r="UCF23" s="132"/>
      <c r="UCG23" s="190"/>
      <c r="UCH23" s="189"/>
      <c r="UCI23" s="131"/>
      <c r="UCJ23" s="105"/>
      <c r="UCK23" s="105"/>
      <c r="UCL23" s="106"/>
      <c r="UCM23" s="107"/>
      <c r="UCN23" s="132"/>
      <c r="UCO23" s="132"/>
      <c r="UCP23" s="132"/>
      <c r="UCQ23" s="190"/>
      <c r="UCR23" s="189"/>
      <c r="UCS23" s="131"/>
      <c r="UCT23" s="105"/>
      <c r="UCU23" s="105"/>
      <c r="UCV23" s="106"/>
      <c r="UCW23" s="107"/>
      <c r="UCX23" s="132"/>
      <c r="UCY23" s="132"/>
      <c r="UCZ23" s="132"/>
      <c r="UDA23" s="190"/>
      <c r="UDB23" s="189"/>
      <c r="UDC23" s="131"/>
      <c r="UDD23" s="105"/>
      <c r="UDE23" s="105"/>
      <c r="UDF23" s="106"/>
      <c r="UDG23" s="107"/>
      <c r="UDH23" s="132"/>
      <c r="UDI23" s="132"/>
      <c r="UDJ23" s="132"/>
      <c r="UDK23" s="190"/>
      <c r="UDL23" s="189"/>
      <c r="UDM23" s="131"/>
      <c r="UDN23" s="105"/>
      <c r="UDO23" s="105"/>
      <c r="UDP23" s="106"/>
      <c r="UDQ23" s="107"/>
      <c r="UDR23" s="132"/>
      <c r="UDS23" s="132"/>
      <c r="UDT23" s="132"/>
      <c r="UDU23" s="190"/>
      <c r="UDV23" s="189"/>
      <c r="UDW23" s="131"/>
      <c r="UDX23" s="105"/>
      <c r="UDY23" s="105"/>
      <c r="UDZ23" s="106"/>
      <c r="UEA23" s="107"/>
      <c r="UEB23" s="132"/>
      <c r="UEC23" s="132"/>
      <c r="UED23" s="132"/>
      <c r="UEE23" s="190"/>
      <c r="UEF23" s="189"/>
      <c r="UEG23" s="131"/>
      <c r="UEH23" s="105"/>
      <c r="UEI23" s="105"/>
      <c r="UEJ23" s="106"/>
      <c r="UEK23" s="107"/>
      <c r="UEL23" s="132"/>
      <c r="UEM23" s="132"/>
      <c r="UEN23" s="132"/>
      <c r="UEO23" s="190"/>
      <c r="UEP23" s="189"/>
      <c r="UEQ23" s="131"/>
      <c r="UER23" s="105"/>
      <c r="UES23" s="105"/>
      <c r="UET23" s="106"/>
      <c r="UEU23" s="107"/>
      <c r="UEV23" s="132"/>
      <c r="UEW23" s="132"/>
      <c r="UEX23" s="132"/>
      <c r="UEY23" s="190"/>
      <c r="UEZ23" s="189"/>
      <c r="UFA23" s="131"/>
      <c r="UFB23" s="105"/>
      <c r="UFC23" s="105"/>
      <c r="UFD23" s="106"/>
      <c r="UFE23" s="107"/>
      <c r="UFF23" s="132"/>
      <c r="UFG23" s="132"/>
      <c r="UFH23" s="132"/>
      <c r="UFI23" s="190"/>
      <c r="UFJ23" s="189"/>
      <c r="UFK23" s="131"/>
      <c r="UFL23" s="105"/>
      <c r="UFM23" s="105"/>
      <c r="UFN23" s="106"/>
      <c r="UFO23" s="107"/>
      <c r="UFP23" s="132"/>
      <c r="UFQ23" s="132"/>
      <c r="UFR23" s="132"/>
      <c r="UFS23" s="190"/>
      <c r="UFT23" s="189"/>
      <c r="UFU23" s="131"/>
      <c r="UFV23" s="105"/>
      <c r="UFW23" s="105"/>
      <c r="UFX23" s="106"/>
      <c r="UFY23" s="107"/>
      <c r="UFZ23" s="132"/>
      <c r="UGA23" s="132"/>
      <c r="UGB23" s="132"/>
      <c r="UGC23" s="190"/>
      <c r="UGD23" s="189"/>
      <c r="UGE23" s="131"/>
      <c r="UGF23" s="105"/>
      <c r="UGG23" s="105"/>
      <c r="UGH23" s="106"/>
      <c r="UGI23" s="107"/>
      <c r="UGJ23" s="132"/>
      <c r="UGK23" s="132"/>
      <c r="UGL23" s="132"/>
      <c r="UGM23" s="190"/>
      <c r="UGN23" s="189"/>
      <c r="UGO23" s="131"/>
      <c r="UGP23" s="105"/>
      <c r="UGQ23" s="105"/>
      <c r="UGR23" s="106"/>
      <c r="UGS23" s="107"/>
      <c r="UGT23" s="132"/>
      <c r="UGU23" s="132"/>
      <c r="UGV23" s="132"/>
      <c r="UGW23" s="190"/>
      <c r="UGX23" s="189"/>
      <c r="UGY23" s="131"/>
      <c r="UGZ23" s="105"/>
      <c r="UHA23" s="105"/>
      <c r="UHB23" s="106"/>
      <c r="UHC23" s="107"/>
      <c r="UHD23" s="132"/>
      <c r="UHE23" s="132"/>
      <c r="UHF23" s="132"/>
      <c r="UHG23" s="190"/>
      <c r="UHH23" s="189"/>
      <c r="UHI23" s="131"/>
      <c r="UHJ23" s="105"/>
      <c r="UHK23" s="105"/>
      <c r="UHL23" s="106"/>
      <c r="UHM23" s="107"/>
      <c r="UHN23" s="132"/>
      <c r="UHO23" s="132"/>
      <c r="UHP23" s="132"/>
      <c r="UHQ23" s="190"/>
      <c r="UHR23" s="189"/>
      <c r="UHS23" s="131"/>
      <c r="UHT23" s="105"/>
      <c r="UHU23" s="105"/>
      <c r="UHV23" s="106"/>
      <c r="UHW23" s="107"/>
      <c r="UHX23" s="132"/>
      <c r="UHY23" s="132"/>
      <c r="UHZ23" s="132"/>
      <c r="UIA23" s="190"/>
      <c r="UIB23" s="189"/>
      <c r="UIC23" s="131"/>
      <c r="UID23" s="105"/>
      <c r="UIE23" s="105"/>
      <c r="UIF23" s="106"/>
      <c r="UIG23" s="107"/>
      <c r="UIH23" s="132"/>
      <c r="UII23" s="132"/>
      <c r="UIJ23" s="132"/>
      <c r="UIK23" s="190"/>
      <c r="UIL23" s="189"/>
      <c r="UIM23" s="131"/>
      <c r="UIN23" s="105"/>
      <c r="UIO23" s="105"/>
      <c r="UIP23" s="106"/>
      <c r="UIQ23" s="107"/>
      <c r="UIR23" s="132"/>
      <c r="UIS23" s="132"/>
      <c r="UIT23" s="132"/>
      <c r="UIU23" s="190"/>
      <c r="UIV23" s="189"/>
      <c r="UIW23" s="131"/>
      <c r="UIX23" s="105"/>
      <c r="UIY23" s="105"/>
      <c r="UIZ23" s="106"/>
      <c r="UJA23" s="107"/>
      <c r="UJB23" s="132"/>
      <c r="UJC23" s="132"/>
      <c r="UJD23" s="132"/>
      <c r="UJE23" s="190"/>
      <c r="UJF23" s="189"/>
      <c r="UJG23" s="131"/>
      <c r="UJH23" s="105"/>
      <c r="UJI23" s="105"/>
      <c r="UJJ23" s="106"/>
      <c r="UJK23" s="107"/>
      <c r="UJL23" s="132"/>
      <c r="UJM23" s="132"/>
      <c r="UJN23" s="132"/>
      <c r="UJO23" s="190"/>
      <c r="UJP23" s="189"/>
      <c r="UJQ23" s="131"/>
      <c r="UJR23" s="105"/>
      <c r="UJS23" s="105"/>
      <c r="UJT23" s="106"/>
      <c r="UJU23" s="107"/>
      <c r="UJV23" s="132"/>
      <c r="UJW23" s="132"/>
      <c r="UJX23" s="132"/>
      <c r="UJY23" s="190"/>
      <c r="UJZ23" s="189"/>
      <c r="UKA23" s="131"/>
      <c r="UKB23" s="105"/>
      <c r="UKC23" s="105"/>
      <c r="UKD23" s="106"/>
      <c r="UKE23" s="107"/>
      <c r="UKF23" s="132"/>
      <c r="UKG23" s="132"/>
      <c r="UKH23" s="132"/>
      <c r="UKI23" s="190"/>
      <c r="UKJ23" s="189"/>
      <c r="UKK23" s="131"/>
      <c r="UKL23" s="105"/>
      <c r="UKM23" s="105"/>
      <c r="UKN23" s="106"/>
      <c r="UKO23" s="107"/>
      <c r="UKP23" s="132"/>
      <c r="UKQ23" s="132"/>
      <c r="UKR23" s="132"/>
      <c r="UKS23" s="190"/>
      <c r="UKT23" s="189"/>
      <c r="UKU23" s="131"/>
      <c r="UKV23" s="105"/>
      <c r="UKW23" s="105"/>
      <c r="UKX23" s="106"/>
      <c r="UKY23" s="107"/>
      <c r="UKZ23" s="132"/>
      <c r="ULA23" s="132"/>
      <c r="ULB23" s="132"/>
      <c r="ULC23" s="190"/>
      <c r="ULD23" s="189"/>
      <c r="ULE23" s="131"/>
      <c r="ULF23" s="105"/>
      <c r="ULG23" s="105"/>
      <c r="ULH23" s="106"/>
      <c r="ULI23" s="107"/>
      <c r="ULJ23" s="132"/>
      <c r="ULK23" s="132"/>
      <c r="ULL23" s="132"/>
      <c r="ULM23" s="190"/>
      <c r="ULN23" s="189"/>
      <c r="ULO23" s="131"/>
      <c r="ULP23" s="105"/>
      <c r="ULQ23" s="105"/>
      <c r="ULR23" s="106"/>
      <c r="ULS23" s="107"/>
      <c r="ULT23" s="132"/>
      <c r="ULU23" s="132"/>
      <c r="ULV23" s="132"/>
      <c r="ULW23" s="190"/>
      <c r="ULX23" s="189"/>
      <c r="ULY23" s="131"/>
      <c r="ULZ23" s="105"/>
      <c r="UMA23" s="105"/>
      <c r="UMB23" s="106"/>
      <c r="UMC23" s="107"/>
      <c r="UMD23" s="132"/>
      <c r="UME23" s="132"/>
      <c r="UMF23" s="132"/>
      <c r="UMG23" s="190"/>
      <c r="UMH23" s="189"/>
      <c r="UMI23" s="131"/>
      <c r="UMJ23" s="105"/>
      <c r="UMK23" s="105"/>
      <c r="UML23" s="106"/>
      <c r="UMM23" s="107"/>
      <c r="UMN23" s="132"/>
      <c r="UMO23" s="132"/>
      <c r="UMP23" s="132"/>
      <c r="UMQ23" s="190"/>
      <c r="UMR23" s="189"/>
      <c r="UMS23" s="131"/>
      <c r="UMT23" s="105"/>
      <c r="UMU23" s="105"/>
      <c r="UMV23" s="106"/>
      <c r="UMW23" s="107"/>
      <c r="UMX23" s="132"/>
      <c r="UMY23" s="132"/>
      <c r="UMZ23" s="132"/>
      <c r="UNA23" s="190"/>
      <c r="UNB23" s="189"/>
      <c r="UNC23" s="131"/>
      <c r="UND23" s="105"/>
      <c r="UNE23" s="105"/>
      <c r="UNF23" s="106"/>
      <c r="UNG23" s="107"/>
      <c r="UNH23" s="132"/>
      <c r="UNI23" s="132"/>
      <c r="UNJ23" s="132"/>
      <c r="UNK23" s="190"/>
      <c r="UNL23" s="189"/>
      <c r="UNM23" s="131"/>
      <c r="UNN23" s="105"/>
      <c r="UNO23" s="105"/>
      <c r="UNP23" s="106"/>
      <c r="UNQ23" s="107"/>
      <c r="UNR23" s="132"/>
      <c r="UNS23" s="132"/>
      <c r="UNT23" s="132"/>
      <c r="UNU23" s="190"/>
      <c r="UNV23" s="189"/>
      <c r="UNW23" s="131"/>
      <c r="UNX23" s="105"/>
      <c r="UNY23" s="105"/>
      <c r="UNZ23" s="106"/>
      <c r="UOA23" s="107"/>
      <c r="UOB23" s="132"/>
      <c r="UOC23" s="132"/>
      <c r="UOD23" s="132"/>
      <c r="UOE23" s="190"/>
      <c r="UOF23" s="189"/>
      <c r="UOG23" s="131"/>
      <c r="UOH23" s="105"/>
      <c r="UOI23" s="105"/>
      <c r="UOJ23" s="106"/>
      <c r="UOK23" s="107"/>
      <c r="UOL23" s="132"/>
      <c r="UOM23" s="132"/>
      <c r="UON23" s="132"/>
      <c r="UOO23" s="190"/>
      <c r="UOP23" s="189"/>
      <c r="UOQ23" s="131"/>
      <c r="UOR23" s="105"/>
      <c r="UOS23" s="105"/>
      <c r="UOT23" s="106"/>
      <c r="UOU23" s="107"/>
      <c r="UOV23" s="132"/>
      <c r="UOW23" s="132"/>
      <c r="UOX23" s="132"/>
      <c r="UOY23" s="190"/>
      <c r="UOZ23" s="189"/>
      <c r="UPA23" s="131"/>
      <c r="UPB23" s="105"/>
      <c r="UPC23" s="105"/>
      <c r="UPD23" s="106"/>
      <c r="UPE23" s="107"/>
      <c r="UPF23" s="132"/>
      <c r="UPG23" s="132"/>
      <c r="UPH23" s="132"/>
      <c r="UPI23" s="190"/>
      <c r="UPJ23" s="189"/>
      <c r="UPK23" s="131"/>
      <c r="UPL23" s="105"/>
      <c r="UPM23" s="105"/>
      <c r="UPN23" s="106"/>
      <c r="UPO23" s="107"/>
      <c r="UPP23" s="132"/>
      <c r="UPQ23" s="132"/>
      <c r="UPR23" s="132"/>
      <c r="UPS23" s="190"/>
      <c r="UPT23" s="189"/>
      <c r="UPU23" s="131"/>
      <c r="UPV23" s="105"/>
      <c r="UPW23" s="105"/>
      <c r="UPX23" s="106"/>
      <c r="UPY23" s="107"/>
      <c r="UPZ23" s="132"/>
      <c r="UQA23" s="132"/>
      <c r="UQB23" s="132"/>
      <c r="UQC23" s="190"/>
      <c r="UQD23" s="189"/>
      <c r="UQE23" s="131"/>
      <c r="UQF23" s="105"/>
      <c r="UQG23" s="105"/>
      <c r="UQH23" s="106"/>
      <c r="UQI23" s="107"/>
      <c r="UQJ23" s="132"/>
      <c r="UQK23" s="132"/>
      <c r="UQL23" s="132"/>
      <c r="UQM23" s="190"/>
      <c r="UQN23" s="189"/>
      <c r="UQO23" s="131"/>
      <c r="UQP23" s="105"/>
      <c r="UQQ23" s="105"/>
      <c r="UQR23" s="106"/>
      <c r="UQS23" s="107"/>
      <c r="UQT23" s="132"/>
      <c r="UQU23" s="132"/>
      <c r="UQV23" s="132"/>
      <c r="UQW23" s="190"/>
      <c r="UQX23" s="189"/>
      <c r="UQY23" s="131"/>
      <c r="UQZ23" s="105"/>
      <c r="URA23" s="105"/>
      <c r="URB23" s="106"/>
      <c r="URC23" s="107"/>
      <c r="URD23" s="132"/>
      <c r="URE23" s="132"/>
      <c r="URF23" s="132"/>
      <c r="URG23" s="190"/>
      <c r="URH23" s="189"/>
      <c r="URI23" s="131"/>
      <c r="URJ23" s="105"/>
      <c r="URK23" s="105"/>
      <c r="URL23" s="106"/>
      <c r="URM23" s="107"/>
      <c r="URN23" s="132"/>
      <c r="URO23" s="132"/>
      <c r="URP23" s="132"/>
      <c r="URQ23" s="190"/>
      <c r="URR23" s="189"/>
      <c r="URS23" s="131"/>
      <c r="URT23" s="105"/>
      <c r="URU23" s="105"/>
      <c r="URV23" s="106"/>
      <c r="URW23" s="107"/>
      <c r="URX23" s="132"/>
      <c r="URY23" s="132"/>
      <c r="URZ23" s="132"/>
      <c r="USA23" s="190"/>
      <c r="USB23" s="189"/>
      <c r="USC23" s="131"/>
      <c r="USD23" s="105"/>
      <c r="USE23" s="105"/>
      <c r="USF23" s="106"/>
      <c r="USG23" s="107"/>
      <c r="USH23" s="132"/>
      <c r="USI23" s="132"/>
      <c r="USJ23" s="132"/>
      <c r="USK23" s="190"/>
      <c r="USL23" s="189"/>
      <c r="USM23" s="131"/>
      <c r="USN23" s="105"/>
      <c r="USO23" s="105"/>
      <c r="USP23" s="106"/>
      <c r="USQ23" s="107"/>
      <c r="USR23" s="132"/>
      <c r="USS23" s="132"/>
      <c r="UST23" s="132"/>
      <c r="USU23" s="190"/>
      <c r="USV23" s="189"/>
      <c r="USW23" s="131"/>
      <c r="USX23" s="105"/>
      <c r="USY23" s="105"/>
      <c r="USZ23" s="106"/>
      <c r="UTA23" s="107"/>
      <c r="UTB23" s="132"/>
      <c r="UTC23" s="132"/>
      <c r="UTD23" s="132"/>
      <c r="UTE23" s="190"/>
      <c r="UTF23" s="189"/>
      <c r="UTG23" s="131"/>
      <c r="UTH23" s="105"/>
      <c r="UTI23" s="105"/>
      <c r="UTJ23" s="106"/>
      <c r="UTK23" s="107"/>
      <c r="UTL23" s="132"/>
      <c r="UTM23" s="132"/>
      <c r="UTN23" s="132"/>
      <c r="UTO23" s="190"/>
      <c r="UTP23" s="189"/>
      <c r="UTQ23" s="131"/>
      <c r="UTR23" s="105"/>
      <c r="UTS23" s="105"/>
      <c r="UTT23" s="106"/>
      <c r="UTU23" s="107"/>
      <c r="UTV23" s="132"/>
      <c r="UTW23" s="132"/>
      <c r="UTX23" s="132"/>
      <c r="UTY23" s="190"/>
      <c r="UTZ23" s="189"/>
      <c r="UUA23" s="131"/>
      <c r="UUB23" s="105"/>
      <c r="UUC23" s="105"/>
      <c r="UUD23" s="106"/>
      <c r="UUE23" s="107"/>
      <c r="UUF23" s="132"/>
      <c r="UUG23" s="132"/>
      <c r="UUH23" s="132"/>
      <c r="UUI23" s="190"/>
      <c r="UUJ23" s="189"/>
      <c r="UUK23" s="131"/>
      <c r="UUL23" s="105"/>
      <c r="UUM23" s="105"/>
      <c r="UUN23" s="106"/>
      <c r="UUO23" s="107"/>
      <c r="UUP23" s="132"/>
      <c r="UUQ23" s="132"/>
      <c r="UUR23" s="132"/>
      <c r="UUS23" s="190"/>
      <c r="UUT23" s="189"/>
      <c r="UUU23" s="131"/>
      <c r="UUV23" s="105"/>
      <c r="UUW23" s="105"/>
      <c r="UUX23" s="106"/>
      <c r="UUY23" s="107"/>
      <c r="UUZ23" s="132"/>
      <c r="UVA23" s="132"/>
      <c r="UVB23" s="132"/>
      <c r="UVC23" s="190"/>
      <c r="UVD23" s="189"/>
      <c r="UVE23" s="131"/>
      <c r="UVF23" s="105"/>
      <c r="UVG23" s="105"/>
      <c r="UVH23" s="106"/>
      <c r="UVI23" s="107"/>
      <c r="UVJ23" s="132"/>
      <c r="UVK23" s="132"/>
      <c r="UVL23" s="132"/>
      <c r="UVM23" s="190"/>
      <c r="UVN23" s="189"/>
      <c r="UVO23" s="131"/>
      <c r="UVP23" s="105"/>
      <c r="UVQ23" s="105"/>
      <c r="UVR23" s="106"/>
      <c r="UVS23" s="107"/>
      <c r="UVT23" s="132"/>
      <c r="UVU23" s="132"/>
      <c r="UVV23" s="132"/>
      <c r="UVW23" s="190"/>
      <c r="UVX23" s="189"/>
      <c r="UVY23" s="131"/>
      <c r="UVZ23" s="105"/>
      <c r="UWA23" s="105"/>
      <c r="UWB23" s="106"/>
      <c r="UWC23" s="107"/>
      <c r="UWD23" s="132"/>
      <c r="UWE23" s="132"/>
      <c r="UWF23" s="132"/>
      <c r="UWG23" s="190"/>
      <c r="UWH23" s="189"/>
      <c r="UWI23" s="131"/>
      <c r="UWJ23" s="105"/>
      <c r="UWK23" s="105"/>
      <c r="UWL23" s="106"/>
      <c r="UWM23" s="107"/>
      <c r="UWN23" s="132"/>
      <c r="UWO23" s="132"/>
      <c r="UWP23" s="132"/>
      <c r="UWQ23" s="190"/>
      <c r="UWR23" s="189"/>
      <c r="UWS23" s="131"/>
      <c r="UWT23" s="105"/>
      <c r="UWU23" s="105"/>
      <c r="UWV23" s="106"/>
      <c r="UWW23" s="107"/>
      <c r="UWX23" s="132"/>
      <c r="UWY23" s="132"/>
      <c r="UWZ23" s="132"/>
      <c r="UXA23" s="190"/>
      <c r="UXB23" s="189"/>
      <c r="UXC23" s="131"/>
      <c r="UXD23" s="105"/>
      <c r="UXE23" s="105"/>
      <c r="UXF23" s="106"/>
      <c r="UXG23" s="107"/>
      <c r="UXH23" s="132"/>
      <c r="UXI23" s="132"/>
      <c r="UXJ23" s="132"/>
      <c r="UXK23" s="190"/>
      <c r="UXL23" s="189"/>
      <c r="UXM23" s="131"/>
      <c r="UXN23" s="105"/>
      <c r="UXO23" s="105"/>
      <c r="UXP23" s="106"/>
      <c r="UXQ23" s="107"/>
      <c r="UXR23" s="132"/>
      <c r="UXS23" s="132"/>
      <c r="UXT23" s="132"/>
      <c r="UXU23" s="190"/>
      <c r="UXV23" s="189"/>
      <c r="UXW23" s="131"/>
      <c r="UXX23" s="105"/>
      <c r="UXY23" s="105"/>
      <c r="UXZ23" s="106"/>
      <c r="UYA23" s="107"/>
      <c r="UYB23" s="132"/>
      <c r="UYC23" s="132"/>
      <c r="UYD23" s="132"/>
      <c r="UYE23" s="190"/>
      <c r="UYF23" s="189"/>
      <c r="UYG23" s="131"/>
      <c r="UYH23" s="105"/>
      <c r="UYI23" s="105"/>
      <c r="UYJ23" s="106"/>
      <c r="UYK23" s="107"/>
      <c r="UYL23" s="132"/>
      <c r="UYM23" s="132"/>
      <c r="UYN23" s="132"/>
      <c r="UYO23" s="190"/>
      <c r="UYP23" s="189"/>
      <c r="UYQ23" s="131"/>
      <c r="UYR23" s="105"/>
      <c r="UYS23" s="105"/>
      <c r="UYT23" s="106"/>
      <c r="UYU23" s="107"/>
      <c r="UYV23" s="132"/>
      <c r="UYW23" s="132"/>
      <c r="UYX23" s="132"/>
      <c r="UYY23" s="190"/>
      <c r="UYZ23" s="189"/>
      <c r="UZA23" s="131"/>
      <c r="UZB23" s="105"/>
      <c r="UZC23" s="105"/>
      <c r="UZD23" s="106"/>
      <c r="UZE23" s="107"/>
      <c r="UZF23" s="132"/>
      <c r="UZG23" s="132"/>
      <c r="UZH23" s="132"/>
      <c r="UZI23" s="190"/>
      <c r="UZJ23" s="189"/>
      <c r="UZK23" s="131"/>
      <c r="UZL23" s="105"/>
      <c r="UZM23" s="105"/>
      <c r="UZN23" s="106"/>
      <c r="UZO23" s="107"/>
      <c r="UZP23" s="132"/>
      <c r="UZQ23" s="132"/>
      <c r="UZR23" s="132"/>
      <c r="UZS23" s="190"/>
      <c r="UZT23" s="189"/>
      <c r="UZU23" s="131"/>
      <c r="UZV23" s="105"/>
      <c r="UZW23" s="105"/>
      <c r="UZX23" s="106"/>
      <c r="UZY23" s="107"/>
      <c r="UZZ23" s="132"/>
      <c r="VAA23" s="132"/>
      <c r="VAB23" s="132"/>
      <c r="VAC23" s="190"/>
      <c r="VAD23" s="189"/>
      <c r="VAE23" s="131"/>
      <c r="VAF23" s="105"/>
      <c r="VAG23" s="105"/>
      <c r="VAH23" s="106"/>
      <c r="VAI23" s="107"/>
      <c r="VAJ23" s="132"/>
      <c r="VAK23" s="132"/>
      <c r="VAL23" s="132"/>
      <c r="VAM23" s="190"/>
      <c r="VAN23" s="189"/>
      <c r="VAO23" s="131"/>
      <c r="VAP23" s="105"/>
      <c r="VAQ23" s="105"/>
      <c r="VAR23" s="106"/>
      <c r="VAS23" s="107"/>
      <c r="VAT23" s="132"/>
      <c r="VAU23" s="132"/>
      <c r="VAV23" s="132"/>
      <c r="VAW23" s="190"/>
      <c r="VAX23" s="189"/>
      <c r="VAY23" s="131"/>
      <c r="VAZ23" s="105"/>
      <c r="VBA23" s="105"/>
      <c r="VBB23" s="106"/>
      <c r="VBC23" s="107"/>
      <c r="VBD23" s="132"/>
      <c r="VBE23" s="132"/>
      <c r="VBF23" s="132"/>
      <c r="VBG23" s="190"/>
      <c r="VBH23" s="189"/>
      <c r="VBI23" s="131"/>
      <c r="VBJ23" s="105"/>
      <c r="VBK23" s="105"/>
      <c r="VBL23" s="106"/>
      <c r="VBM23" s="107"/>
      <c r="VBN23" s="132"/>
      <c r="VBO23" s="132"/>
      <c r="VBP23" s="132"/>
      <c r="VBQ23" s="190"/>
      <c r="VBR23" s="189"/>
      <c r="VBS23" s="131"/>
      <c r="VBT23" s="105"/>
      <c r="VBU23" s="105"/>
      <c r="VBV23" s="106"/>
      <c r="VBW23" s="107"/>
      <c r="VBX23" s="132"/>
      <c r="VBY23" s="132"/>
      <c r="VBZ23" s="132"/>
      <c r="VCA23" s="190"/>
      <c r="VCB23" s="189"/>
      <c r="VCC23" s="131"/>
      <c r="VCD23" s="105"/>
      <c r="VCE23" s="105"/>
      <c r="VCF23" s="106"/>
      <c r="VCG23" s="107"/>
      <c r="VCH23" s="132"/>
      <c r="VCI23" s="132"/>
      <c r="VCJ23" s="132"/>
      <c r="VCK23" s="190"/>
      <c r="VCL23" s="189"/>
      <c r="VCM23" s="131"/>
      <c r="VCN23" s="105"/>
      <c r="VCO23" s="105"/>
      <c r="VCP23" s="106"/>
      <c r="VCQ23" s="107"/>
      <c r="VCR23" s="132"/>
      <c r="VCS23" s="132"/>
      <c r="VCT23" s="132"/>
      <c r="VCU23" s="190"/>
      <c r="VCV23" s="189"/>
      <c r="VCW23" s="131"/>
      <c r="VCX23" s="105"/>
      <c r="VCY23" s="105"/>
      <c r="VCZ23" s="106"/>
      <c r="VDA23" s="107"/>
      <c r="VDB23" s="132"/>
      <c r="VDC23" s="132"/>
      <c r="VDD23" s="132"/>
      <c r="VDE23" s="190"/>
      <c r="VDF23" s="189"/>
      <c r="VDG23" s="131"/>
      <c r="VDH23" s="105"/>
      <c r="VDI23" s="105"/>
      <c r="VDJ23" s="106"/>
      <c r="VDK23" s="107"/>
      <c r="VDL23" s="132"/>
      <c r="VDM23" s="132"/>
      <c r="VDN23" s="132"/>
      <c r="VDO23" s="190"/>
      <c r="VDP23" s="189"/>
      <c r="VDQ23" s="131"/>
      <c r="VDR23" s="105"/>
      <c r="VDS23" s="105"/>
      <c r="VDT23" s="106"/>
      <c r="VDU23" s="107"/>
      <c r="VDV23" s="132"/>
      <c r="VDW23" s="132"/>
      <c r="VDX23" s="132"/>
      <c r="VDY23" s="190"/>
      <c r="VDZ23" s="189"/>
      <c r="VEA23" s="131"/>
      <c r="VEB23" s="105"/>
      <c r="VEC23" s="105"/>
      <c r="VED23" s="106"/>
      <c r="VEE23" s="107"/>
      <c r="VEF23" s="132"/>
      <c r="VEG23" s="132"/>
      <c r="VEH23" s="132"/>
      <c r="VEI23" s="190"/>
      <c r="VEJ23" s="189"/>
      <c r="VEK23" s="131"/>
      <c r="VEL23" s="105"/>
      <c r="VEM23" s="105"/>
      <c r="VEN23" s="106"/>
      <c r="VEO23" s="107"/>
      <c r="VEP23" s="132"/>
      <c r="VEQ23" s="132"/>
      <c r="VER23" s="132"/>
      <c r="VES23" s="190"/>
      <c r="VET23" s="189"/>
      <c r="VEU23" s="131"/>
      <c r="VEV23" s="105"/>
      <c r="VEW23" s="105"/>
      <c r="VEX23" s="106"/>
      <c r="VEY23" s="107"/>
      <c r="VEZ23" s="132"/>
      <c r="VFA23" s="132"/>
      <c r="VFB23" s="132"/>
      <c r="VFC23" s="190"/>
      <c r="VFD23" s="189"/>
      <c r="VFE23" s="131"/>
      <c r="VFF23" s="105"/>
      <c r="VFG23" s="105"/>
      <c r="VFH23" s="106"/>
      <c r="VFI23" s="107"/>
      <c r="VFJ23" s="132"/>
      <c r="VFK23" s="132"/>
      <c r="VFL23" s="132"/>
      <c r="VFM23" s="190"/>
      <c r="VFN23" s="189"/>
      <c r="VFO23" s="131"/>
      <c r="VFP23" s="105"/>
      <c r="VFQ23" s="105"/>
      <c r="VFR23" s="106"/>
      <c r="VFS23" s="107"/>
      <c r="VFT23" s="132"/>
      <c r="VFU23" s="132"/>
      <c r="VFV23" s="132"/>
      <c r="VFW23" s="190"/>
      <c r="VFX23" s="189"/>
      <c r="VFY23" s="131"/>
      <c r="VFZ23" s="105"/>
      <c r="VGA23" s="105"/>
      <c r="VGB23" s="106"/>
      <c r="VGC23" s="107"/>
      <c r="VGD23" s="132"/>
      <c r="VGE23" s="132"/>
      <c r="VGF23" s="132"/>
      <c r="VGG23" s="190"/>
      <c r="VGH23" s="189"/>
      <c r="VGI23" s="131"/>
      <c r="VGJ23" s="105"/>
      <c r="VGK23" s="105"/>
      <c r="VGL23" s="106"/>
      <c r="VGM23" s="107"/>
      <c r="VGN23" s="132"/>
      <c r="VGO23" s="132"/>
      <c r="VGP23" s="132"/>
      <c r="VGQ23" s="190"/>
      <c r="VGR23" s="189"/>
      <c r="VGS23" s="131"/>
      <c r="VGT23" s="105"/>
      <c r="VGU23" s="105"/>
      <c r="VGV23" s="106"/>
      <c r="VGW23" s="107"/>
      <c r="VGX23" s="132"/>
      <c r="VGY23" s="132"/>
      <c r="VGZ23" s="132"/>
      <c r="VHA23" s="190"/>
      <c r="VHB23" s="189"/>
      <c r="VHC23" s="131"/>
      <c r="VHD23" s="105"/>
      <c r="VHE23" s="105"/>
      <c r="VHF23" s="106"/>
      <c r="VHG23" s="107"/>
      <c r="VHH23" s="132"/>
      <c r="VHI23" s="132"/>
      <c r="VHJ23" s="132"/>
      <c r="VHK23" s="190"/>
      <c r="VHL23" s="189"/>
      <c r="VHM23" s="131"/>
      <c r="VHN23" s="105"/>
      <c r="VHO23" s="105"/>
      <c r="VHP23" s="106"/>
      <c r="VHQ23" s="107"/>
      <c r="VHR23" s="132"/>
      <c r="VHS23" s="132"/>
      <c r="VHT23" s="132"/>
      <c r="VHU23" s="190"/>
      <c r="VHV23" s="189"/>
      <c r="VHW23" s="131"/>
      <c r="VHX23" s="105"/>
      <c r="VHY23" s="105"/>
      <c r="VHZ23" s="106"/>
      <c r="VIA23" s="107"/>
      <c r="VIB23" s="132"/>
      <c r="VIC23" s="132"/>
      <c r="VID23" s="132"/>
      <c r="VIE23" s="190"/>
      <c r="VIF23" s="189"/>
      <c r="VIG23" s="131"/>
      <c r="VIH23" s="105"/>
      <c r="VII23" s="105"/>
      <c r="VIJ23" s="106"/>
      <c r="VIK23" s="107"/>
      <c r="VIL23" s="132"/>
      <c r="VIM23" s="132"/>
      <c r="VIN23" s="132"/>
      <c r="VIO23" s="190"/>
      <c r="VIP23" s="189"/>
      <c r="VIQ23" s="131"/>
      <c r="VIR23" s="105"/>
      <c r="VIS23" s="105"/>
      <c r="VIT23" s="106"/>
      <c r="VIU23" s="107"/>
      <c r="VIV23" s="132"/>
      <c r="VIW23" s="132"/>
      <c r="VIX23" s="132"/>
      <c r="VIY23" s="190"/>
      <c r="VIZ23" s="189"/>
      <c r="VJA23" s="131"/>
      <c r="VJB23" s="105"/>
      <c r="VJC23" s="105"/>
      <c r="VJD23" s="106"/>
      <c r="VJE23" s="107"/>
      <c r="VJF23" s="132"/>
      <c r="VJG23" s="132"/>
      <c r="VJH23" s="132"/>
      <c r="VJI23" s="190"/>
      <c r="VJJ23" s="189"/>
      <c r="VJK23" s="131"/>
      <c r="VJL23" s="105"/>
      <c r="VJM23" s="105"/>
      <c r="VJN23" s="106"/>
      <c r="VJO23" s="107"/>
      <c r="VJP23" s="132"/>
      <c r="VJQ23" s="132"/>
      <c r="VJR23" s="132"/>
      <c r="VJS23" s="190"/>
      <c r="VJT23" s="189"/>
      <c r="VJU23" s="131"/>
      <c r="VJV23" s="105"/>
      <c r="VJW23" s="105"/>
      <c r="VJX23" s="106"/>
      <c r="VJY23" s="107"/>
      <c r="VJZ23" s="132"/>
      <c r="VKA23" s="132"/>
      <c r="VKB23" s="132"/>
      <c r="VKC23" s="190"/>
      <c r="VKD23" s="189"/>
      <c r="VKE23" s="131"/>
      <c r="VKF23" s="105"/>
      <c r="VKG23" s="105"/>
      <c r="VKH23" s="106"/>
      <c r="VKI23" s="107"/>
      <c r="VKJ23" s="132"/>
      <c r="VKK23" s="132"/>
      <c r="VKL23" s="132"/>
      <c r="VKM23" s="190"/>
      <c r="VKN23" s="189"/>
      <c r="VKO23" s="131"/>
      <c r="VKP23" s="105"/>
      <c r="VKQ23" s="105"/>
      <c r="VKR23" s="106"/>
      <c r="VKS23" s="107"/>
      <c r="VKT23" s="132"/>
      <c r="VKU23" s="132"/>
      <c r="VKV23" s="132"/>
      <c r="VKW23" s="190"/>
      <c r="VKX23" s="189"/>
      <c r="VKY23" s="131"/>
      <c r="VKZ23" s="105"/>
      <c r="VLA23" s="105"/>
      <c r="VLB23" s="106"/>
      <c r="VLC23" s="107"/>
      <c r="VLD23" s="132"/>
      <c r="VLE23" s="132"/>
      <c r="VLF23" s="132"/>
      <c r="VLG23" s="190"/>
      <c r="VLH23" s="189"/>
      <c r="VLI23" s="131"/>
      <c r="VLJ23" s="105"/>
      <c r="VLK23" s="105"/>
      <c r="VLL23" s="106"/>
      <c r="VLM23" s="107"/>
      <c r="VLN23" s="132"/>
      <c r="VLO23" s="132"/>
      <c r="VLP23" s="132"/>
      <c r="VLQ23" s="190"/>
      <c r="VLR23" s="189"/>
      <c r="VLS23" s="131"/>
      <c r="VLT23" s="105"/>
      <c r="VLU23" s="105"/>
      <c r="VLV23" s="106"/>
      <c r="VLW23" s="107"/>
      <c r="VLX23" s="132"/>
      <c r="VLY23" s="132"/>
      <c r="VLZ23" s="132"/>
      <c r="VMA23" s="190"/>
      <c r="VMB23" s="189"/>
      <c r="VMC23" s="131"/>
      <c r="VMD23" s="105"/>
      <c r="VME23" s="105"/>
      <c r="VMF23" s="106"/>
      <c r="VMG23" s="107"/>
      <c r="VMH23" s="132"/>
      <c r="VMI23" s="132"/>
      <c r="VMJ23" s="132"/>
      <c r="VMK23" s="190"/>
      <c r="VML23" s="189"/>
      <c r="VMM23" s="131"/>
      <c r="VMN23" s="105"/>
      <c r="VMO23" s="105"/>
      <c r="VMP23" s="106"/>
      <c r="VMQ23" s="107"/>
      <c r="VMR23" s="132"/>
      <c r="VMS23" s="132"/>
      <c r="VMT23" s="132"/>
      <c r="VMU23" s="190"/>
      <c r="VMV23" s="189"/>
      <c r="VMW23" s="131"/>
      <c r="VMX23" s="105"/>
      <c r="VMY23" s="105"/>
      <c r="VMZ23" s="106"/>
      <c r="VNA23" s="107"/>
      <c r="VNB23" s="132"/>
      <c r="VNC23" s="132"/>
      <c r="VND23" s="132"/>
      <c r="VNE23" s="190"/>
      <c r="VNF23" s="189"/>
      <c r="VNG23" s="131"/>
      <c r="VNH23" s="105"/>
      <c r="VNI23" s="105"/>
      <c r="VNJ23" s="106"/>
      <c r="VNK23" s="107"/>
      <c r="VNL23" s="132"/>
      <c r="VNM23" s="132"/>
      <c r="VNN23" s="132"/>
      <c r="VNO23" s="190"/>
      <c r="VNP23" s="189"/>
      <c r="VNQ23" s="131"/>
      <c r="VNR23" s="105"/>
      <c r="VNS23" s="105"/>
      <c r="VNT23" s="106"/>
      <c r="VNU23" s="107"/>
      <c r="VNV23" s="132"/>
      <c r="VNW23" s="132"/>
      <c r="VNX23" s="132"/>
      <c r="VNY23" s="190"/>
      <c r="VNZ23" s="189"/>
      <c r="VOA23" s="131"/>
      <c r="VOB23" s="105"/>
      <c r="VOC23" s="105"/>
      <c r="VOD23" s="106"/>
      <c r="VOE23" s="107"/>
      <c r="VOF23" s="132"/>
      <c r="VOG23" s="132"/>
      <c r="VOH23" s="132"/>
      <c r="VOI23" s="190"/>
      <c r="VOJ23" s="189"/>
      <c r="VOK23" s="131"/>
      <c r="VOL23" s="105"/>
      <c r="VOM23" s="105"/>
      <c r="VON23" s="106"/>
      <c r="VOO23" s="107"/>
      <c r="VOP23" s="132"/>
      <c r="VOQ23" s="132"/>
      <c r="VOR23" s="132"/>
      <c r="VOS23" s="190"/>
      <c r="VOT23" s="189"/>
      <c r="VOU23" s="131"/>
      <c r="VOV23" s="105"/>
      <c r="VOW23" s="105"/>
      <c r="VOX23" s="106"/>
      <c r="VOY23" s="107"/>
      <c r="VOZ23" s="132"/>
      <c r="VPA23" s="132"/>
      <c r="VPB23" s="132"/>
      <c r="VPC23" s="190"/>
      <c r="VPD23" s="189"/>
      <c r="VPE23" s="131"/>
      <c r="VPF23" s="105"/>
      <c r="VPG23" s="105"/>
      <c r="VPH23" s="106"/>
      <c r="VPI23" s="107"/>
      <c r="VPJ23" s="132"/>
      <c r="VPK23" s="132"/>
      <c r="VPL23" s="132"/>
      <c r="VPM23" s="190"/>
      <c r="VPN23" s="189"/>
      <c r="VPO23" s="131"/>
      <c r="VPP23" s="105"/>
      <c r="VPQ23" s="105"/>
      <c r="VPR23" s="106"/>
      <c r="VPS23" s="107"/>
      <c r="VPT23" s="132"/>
      <c r="VPU23" s="132"/>
      <c r="VPV23" s="132"/>
      <c r="VPW23" s="190"/>
      <c r="VPX23" s="189"/>
      <c r="VPY23" s="131"/>
      <c r="VPZ23" s="105"/>
      <c r="VQA23" s="105"/>
      <c r="VQB23" s="106"/>
      <c r="VQC23" s="107"/>
      <c r="VQD23" s="132"/>
      <c r="VQE23" s="132"/>
      <c r="VQF23" s="132"/>
      <c r="VQG23" s="190"/>
      <c r="VQH23" s="189"/>
      <c r="VQI23" s="131"/>
      <c r="VQJ23" s="105"/>
      <c r="VQK23" s="105"/>
      <c r="VQL23" s="106"/>
      <c r="VQM23" s="107"/>
      <c r="VQN23" s="132"/>
      <c r="VQO23" s="132"/>
      <c r="VQP23" s="132"/>
      <c r="VQQ23" s="190"/>
      <c r="VQR23" s="189"/>
      <c r="VQS23" s="131"/>
      <c r="VQT23" s="105"/>
      <c r="VQU23" s="105"/>
      <c r="VQV23" s="106"/>
      <c r="VQW23" s="107"/>
      <c r="VQX23" s="132"/>
      <c r="VQY23" s="132"/>
      <c r="VQZ23" s="132"/>
      <c r="VRA23" s="190"/>
      <c r="VRB23" s="189"/>
      <c r="VRC23" s="131"/>
      <c r="VRD23" s="105"/>
      <c r="VRE23" s="105"/>
      <c r="VRF23" s="106"/>
      <c r="VRG23" s="107"/>
      <c r="VRH23" s="132"/>
      <c r="VRI23" s="132"/>
      <c r="VRJ23" s="132"/>
      <c r="VRK23" s="190"/>
      <c r="VRL23" s="189"/>
      <c r="VRM23" s="131"/>
      <c r="VRN23" s="105"/>
      <c r="VRO23" s="105"/>
      <c r="VRP23" s="106"/>
      <c r="VRQ23" s="107"/>
      <c r="VRR23" s="132"/>
      <c r="VRS23" s="132"/>
      <c r="VRT23" s="132"/>
      <c r="VRU23" s="190"/>
      <c r="VRV23" s="189"/>
      <c r="VRW23" s="131"/>
      <c r="VRX23" s="105"/>
      <c r="VRY23" s="105"/>
      <c r="VRZ23" s="106"/>
      <c r="VSA23" s="107"/>
      <c r="VSB23" s="132"/>
      <c r="VSC23" s="132"/>
      <c r="VSD23" s="132"/>
      <c r="VSE23" s="190"/>
      <c r="VSF23" s="189"/>
      <c r="VSG23" s="131"/>
      <c r="VSH23" s="105"/>
      <c r="VSI23" s="105"/>
      <c r="VSJ23" s="106"/>
      <c r="VSK23" s="107"/>
      <c r="VSL23" s="132"/>
      <c r="VSM23" s="132"/>
      <c r="VSN23" s="132"/>
      <c r="VSO23" s="190"/>
      <c r="VSP23" s="189"/>
      <c r="VSQ23" s="131"/>
      <c r="VSR23" s="105"/>
      <c r="VSS23" s="105"/>
      <c r="VST23" s="106"/>
      <c r="VSU23" s="107"/>
      <c r="VSV23" s="132"/>
      <c r="VSW23" s="132"/>
      <c r="VSX23" s="132"/>
      <c r="VSY23" s="190"/>
      <c r="VSZ23" s="189"/>
      <c r="VTA23" s="131"/>
      <c r="VTB23" s="105"/>
      <c r="VTC23" s="105"/>
      <c r="VTD23" s="106"/>
      <c r="VTE23" s="107"/>
      <c r="VTF23" s="132"/>
      <c r="VTG23" s="132"/>
      <c r="VTH23" s="132"/>
      <c r="VTI23" s="190"/>
      <c r="VTJ23" s="189"/>
      <c r="VTK23" s="131"/>
      <c r="VTL23" s="105"/>
      <c r="VTM23" s="105"/>
      <c r="VTN23" s="106"/>
      <c r="VTO23" s="107"/>
      <c r="VTP23" s="132"/>
      <c r="VTQ23" s="132"/>
      <c r="VTR23" s="132"/>
      <c r="VTS23" s="190"/>
      <c r="VTT23" s="189"/>
      <c r="VTU23" s="131"/>
      <c r="VTV23" s="105"/>
      <c r="VTW23" s="105"/>
      <c r="VTX23" s="106"/>
      <c r="VTY23" s="107"/>
      <c r="VTZ23" s="132"/>
      <c r="VUA23" s="132"/>
      <c r="VUB23" s="132"/>
      <c r="VUC23" s="190"/>
      <c r="VUD23" s="189"/>
      <c r="VUE23" s="131"/>
      <c r="VUF23" s="105"/>
      <c r="VUG23" s="105"/>
      <c r="VUH23" s="106"/>
      <c r="VUI23" s="107"/>
      <c r="VUJ23" s="132"/>
      <c r="VUK23" s="132"/>
      <c r="VUL23" s="132"/>
      <c r="VUM23" s="190"/>
      <c r="VUN23" s="189"/>
      <c r="VUO23" s="131"/>
      <c r="VUP23" s="105"/>
      <c r="VUQ23" s="105"/>
      <c r="VUR23" s="106"/>
      <c r="VUS23" s="107"/>
      <c r="VUT23" s="132"/>
      <c r="VUU23" s="132"/>
      <c r="VUV23" s="132"/>
      <c r="VUW23" s="190"/>
      <c r="VUX23" s="189"/>
      <c r="VUY23" s="131"/>
      <c r="VUZ23" s="105"/>
      <c r="VVA23" s="105"/>
      <c r="VVB23" s="106"/>
      <c r="VVC23" s="107"/>
      <c r="VVD23" s="132"/>
      <c r="VVE23" s="132"/>
      <c r="VVF23" s="132"/>
      <c r="VVG23" s="190"/>
      <c r="VVH23" s="189"/>
      <c r="VVI23" s="131"/>
      <c r="VVJ23" s="105"/>
      <c r="VVK23" s="105"/>
      <c r="VVL23" s="106"/>
      <c r="VVM23" s="107"/>
      <c r="VVN23" s="132"/>
      <c r="VVO23" s="132"/>
      <c r="VVP23" s="132"/>
      <c r="VVQ23" s="190"/>
      <c r="VVR23" s="189"/>
      <c r="VVS23" s="131"/>
      <c r="VVT23" s="105"/>
      <c r="VVU23" s="105"/>
      <c r="VVV23" s="106"/>
      <c r="VVW23" s="107"/>
      <c r="VVX23" s="132"/>
      <c r="VVY23" s="132"/>
      <c r="VVZ23" s="132"/>
      <c r="VWA23" s="190"/>
      <c r="VWB23" s="189"/>
      <c r="VWC23" s="131"/>
      <c r="VWD23" s="105"/>
      <c r="VWE23" s="105"/>
      <c r="VWF23" s="106"/>
      <c r="VWG23" s="107"/>
      <c r="VWH23" s="132"/>
      <c r="VWI23" s="132"/>
      <c r="VWJ23" s="132"/>
      <c r="VWK23" s="190"/>
      <c r="VWL23" s="189"/>
      <c r="VWM23" s="131"/>
      <c r="VWN23" s="105"/>
      <c r="VWO23" s="105"/>
      <c r="VWP23" s="106"/>
      <c r="VWQ23" s="107"/>
      <c r="VWR23" s="132"/>
      <c r="VWS23" s="132"/>
      <c r="VWT23" s="132"/>
      <c r="VWU23" s="190"/>
      <c r="VWV23" s="189"/>
      <c r="VWW23" s="131"/>
      <c r="VWX23" s="105"/>
      <c r="VWY23" s="105"/>
      <c r="VWZ23" s="106"/>
      <c r="VXA23" s="107"/>
      <c r="VXB23" s="132"/>
      <c r="VXC23" s="132"/>
      <c r="VXD23" s="132"/>
      <c r="VXE23" s="190"/>
      <c r="VXF23" s="189"/>
      <c r="VXG23" s="131"/>
      <c r="VXH23" s="105"/>
      <c r="VXI23" s="105"/>
      <c r="VXJ23" s="106"/>
      <c r="VXK23" s="107"/>
      <c r="VXL23" s="132"/>
      <c r="VXM23" s="132"/>
      <c r="VXN23" s="132"/>
      <c r="VXO23" s="190"/>
      <c r="VXP23" s="189"/>
      <c r="VXQ23" s="131"/>
      <c r="VXR23" s="105"/>
      <c r="VXS23" s="105"/>
      <c r="VXT23" s="106"/>
      <c r="VXU23" s="107"/>
      <c r="VXV23" s="132"/>
      <c r="VXW23" s="132"/>
      <c r="VXX23" s="132"/>
      <c r="VXY23" s="190"/>
      <c r="VXZ23" s="189"/>
      <c r="VYA23" s="131"/>
      <c r="VYB23" s="105"/>
      <c r="VYC23" s="105"/>
      <c r="VYD23" s="106"/>
      <c r="VYE23" s="107"/>
      <c r="VYF23" s="132"/>
      <c r="VYG23" s="132"/>
      <c r="VYH23" s="132"/>
      <c r="VYI23" s="190"/>
      <c r="VYJ23" s="189"/>
      <c r="VYK23" s="131"/>
      <c r="VYL23" s="105"/>
      <c r="VYM23" s="105"/>
      <c r="VYN23" s="106"/>
      <c r="VYO23" s="107"/>
      <c r="VYP23" s="132"/>
      <c r="VYQ23" s="132"/>
      <c r="VYR23" s="132"/>
      <c r="VYS23" s="190"/>
      <c r="VYT23" s="189"/>
      <c r="VYU23" s="131"/>
      <c r="VYV23" s="105"/>
      <c r="VYW23" s="105"/>
      <c r="VYX23" s="106"/>
      <c r="VYY23" s="107"/>
      <c r="VYZ23" s="132"/>
      <c r="VZA23" s="132"/>
      <c r="VZB23" s="132"/>
      <c r="VZC23" s="190"/>
      <c r="VZD23" s="189"/>
      <c r="VZE23" s="131"/>
      <c r="VZF23" s="105"/>
      <c r="VZG23" s="105"/>
      <c r="VZH23" s="106"/>
      <c r="VZI23" s="107"/>
      <c r="VZJ23" s="132"/>
      <c r="VZK23" s="132"/>
      <c r="VZL23" s="132"/>
      <c r="VZM23" s="190"/>
      <c r="VZN23" s="189"/>
      <c r="VZO23" s="131"/>
      <c r="VZP23" s="105"/>
      <c r="VZQ23" s="105"/>
      <c r="VZR23" s="106"/>
      <c r="VZS23" s="107"/>
      <c r="VZT23" s="132"/>
      <c r="VZU23" s="132"/>
      <c r="VZV23" s="132"/>
      <c r="VZW23" s="190"/>
      <c r="VZX23" s="189"/>
      <c r="VZY23" s="131"/>
      <c r="VZZ23" s="105"/>
      <c r="WAA23" s="105"/>
      <c r="WAB23" s="106"/>
      <c r="WAC23" s="107"/>
      <c r="WAD23" s="132"/>
      <c r="WAE23" s="132"/>
      <c r="WAF23" s="132"/>
      <c r="WAG23" s="190"/>
      <c r="WAH23" s="189"/>
      <c r="WAI23" s="131"/>
      <c r="WAJ23" s="105"/>
      <c r="WAK23" s="105"/>
      <c r="WAL23" s="106"/>
      <c r="WAM23" s="107"/>
      <c r="WAN23" s="132"/>
      <c r="WAO23" s="132"/>
      <c r="WAP23" s="132"/>
      <c r="WAQ23" s="190"/>
      <c r="WAR23" s="189"/>
      <c r="WAS23" s="131"/>
      <c r="WAT23" s="105"/>
      <c r="WAU23" s="105"/>
      <c r="WAV23" s="106"/>
      <c r="WAW23" s="107"/>
      <c r="WAX23" s="132"/>
      <c r="WAY23" s="132"/>
      <c r="WAZ23" s="132"/>
      <c r="WBA23" s="190"/>
      <c r="WBB23" s="189"/>
      <c r="WBC23" s="131"/>
      <c r="WBD23" s="105"/>
      <c r="WBE23" s="105"/>
      <c r="WBF23" s="106"/>
      <c r="WBG23" s="107"/>
      <c r="WBH23" s="132"/>
      <c r="WBI23" s="132"/>
      <c r="WBJ23" s="132"/>
      <c r="WBK23" s="190"/>
      <c r="WBL23" s="189"/>
      <c r="WBM23" s="131"/>
      <c r="WBN23" s="105"/>
      <c r="WBO23" s="105"/>
      <c r="WBP23" s="106"/>
      <c r="WBQ23" s="107"/>
      <c r="WBR23" s="132"/>
      <c r="WBS23" s="132"/>
      <c r="WBT23" s="132"/>
      <c r="WBU23" s="190"/>
      <c r="WBV23" s="189"/>
      <c r="WBW23" s="131"/>
      <c r="WBX23" s="105"/>
      <c r="WBY23" s="105"/>
      <c r="WBZ23" s="106"/>
      <c r="WCA23" s="107"/>
      <c r="WCB23" s="132"/>
      <c r="WCC23" s="132"/>
      <c r="WCD23" s="132"/>
      <c r="WCE23" s="190"/>
      <c r="WCF23" s="189"/>
      <c r="WCG23" s="131"/>
      <c r="WCH23" s="105"/>
      <c r="WCI23" s="105"/>
      <c r="WCJ23" s="106"/>
      <c r="WCK23" s="107"/>
      <c r="WCL23" s="132"/>
      <c r="WCM23" s="132"/>
      <c r="WCN23" s="132"/>
      <c r="WCO23" s="190"/>
      <c r="WCP23" s="189"/>
      <c r="WCQ23" s="131"/>
      <c r="WCR23" s="105"/>
      <c r="WCS23" s="105"/>
      <c r="WCT23" s="106"/>
      <c r="WCU23" s="107"/>
      <c r="WCV23" s="132"/>
      <c r="WCW23" s="132"/>
      <c r="WCX23" s="132"/>
      <c r="WCY23" s="190"/>
      <c r="WCZ23" s="189"/>
      <c r="WDA23" s="131"/>
      <c r="WDB23" s="105"/>
      <c r="WDC23" s="105"/>
      <c r="WDD23" s="106"/>
      <c r="WDE23" s="107"/>
      <c r="WDF23" s="132"/>
      <c r="WDG23" s="132"/>
      <c r="WDH23" s="132"/>
      <c r="WDI23" s="190"/>
      <c r="WDJ23" s="189"/>
      <c r="WDK23" s="131"/>
      <c r="WDL23" s="105"/>
      <c r="WDM23" s="105"/>
      <c r="WDN23" s="106"/>
      <c r="WDO23" s="107"/>
      <c r="WDP23" s="132"/>
      <c r="WDQ23" s="132"/>
      <c r="WDR23" s="132"/>
      <c r="WDS23" s="190"/>
      <c r="WDT23" s="189"/>
      <c r="WDU23" s="131"/>
      <c r="WDV23" s="105"/>
      <c r="WDW23" s="105"/>
      <c r="WDX23" s="106"/>
      <c r="WDY23" s="107"/>
      <c r="WDZ23" s="132"/>
      <c r="WEA23" s="132"/>
      <c r="WEB23" s="132"/>
      <c r="WEC23" s="190"/>
      <c r="WED23" s="189"/>
      <c r="WEE23" s="131"/>
      <c r="WEF23" s="105"/>
      <c r="WEG23" s="105"/>
      <c r="WEH23" s="106"/>
      <c r="WEI23" s="107"/>
      <c r="WEJ23" s="132"/>
      <c r="WEK23" s="132"/>
      <c r="WEL23" s="132"/>
      <c r="WEM23" s="190"/>
      <c r="WEN23" s="189"/>
      <c r="WEO23" s="131"/>
      <c r="WEP23" s="105"/>
      <c r="WEQ23" s="105"/>
      <c r="WER23" s="106"/>
      <c r="WES23" s="107"/>
      <c r="WET23" s="132"/>
      <c r="WEU23" s="132"/>
      <c r="WEV23" s="132"/>
      <c r="WEW23" s="190"/>
      <c r="WEX23" s="189"/>
      <c r="WEY23" s="131"/>
      <c r="WEZ23" s="105"/>
      <c r="WFA23" s="105"/>
      <c r="WFB23" s="106"/>
      <c r="WFC23" s="107"/>
      <c r="WFD23" s="132"/>
      <c r="WFE23" s="132"/>
      <c r="WFF23" s="132"/>
      <c r="WFG23" s="190"/>
      <c r="WFH23" s="189"/>
      <c r="WFI23" s="131"/>
      <c r="WFJ23" s="105"/>
      <c r="WFK23" s="105"/>
      <c r="WFL23" s="106"/>
      <c r="WFM23" s="107"/>
      <c r="WFN23" s="132"/>
      <c r="WFO23" s="132"/>
      <c r="WFP23" s="132"/>
      <c r="WFQ23" s="190"/>
      <c r="WFR23" s="189"/>
      <c r="WFS23" s="131"/>
      <c r="WFT23" s="105"/>
      <c r="WFU23" s="105"/>
      <c r="WFV23" s="106"/>
      <c r="WFW23" s="107"/>
      <c r="WFX23" s="132"/>
      <c r="WFY23" s="132"/>
      <c r="WFZ23" s="132"/>
      <c r="WGA23" s="190"/>
      <c r="WGB23" s="189"/>
      <c r="WGC23" s="131"/>
      <c r="WGD23" s="105"/>
      <c r="WGE23" s="105"/>
      <c r="WGF23" s="106"/>
      <c r="WGG23" s="107"/>
      <c r="WGH23" s="132"/>
      <c r="WGI23" s="132"/>
      <c r="WGJ23" s="132"/>
      <c r="WGK23" s="190"/>
      <c r="WGL23" s="189"/>
      <c r="WGM23" s="131"/>
      <c r="WGN23" s="105"/>
      <c r="WGO23" s="105"/>
      <c r="WGP23" s="106"/>
      <c r="WGQ23" s="107"/>
      <c r="WGR23" s="132"/>
      <c r="WGS23" s="132"/>
      <c r="WGT23" s="132"/>
      <c r="WGU23" s="190"/>
      <c r="WGV23" s="189"/>
      <c r="WGW23" s="131"/>
      <c r="WGX23" s="105"/>
      <c r="WGY23" s="105"/>
      <c r="WGZ23" s="106"/>
      <c r="WHA23" s="107"/>
      <c r="WHB23" s="132"/>
      <c r="WHC23" s="132"/>
      <c r="WHD23" s="132"/>
      <c r="WHE23" s="190"/>
      <c r="WHF23" s="189"/>
      <c r="WHG23" s="131"/>
      <c r="WHH23" s="105"/>
      <c r="WHI23" s="105"/>
      <c r="WHJ23" s="106"/>
      <c r="WHK23" s="107"/>
      <c r="WHL23" s="132"/>
      <c r="WHM23" s="132"/>
      <c r="WHN23" s="132"/>
      <c r="WHO23" s="190"/>
      <c r="WHP23" s="189"/>
      <c r="WHQ23" s="131"/>
      <c r="WHR23" s="105"/>
      <c r="WHS23" s="105"/>
      <c r="WHT23" s="106"/>
      <c r="WHU23" s="107"/>
      <c r="WHV23" s="132"/>
      <c r="WHW23" s="132"/>
      <c r="WHX23" s="132"/>
      <c r="WHY23" s="190"/>
      <c r="WHZ23" s="189"/>
      <c r="WIA23" s="131"/>
      <c r="WIB23" s="105"/>
      <c r="WIC23" s="105"/>
      <c r="WID23" s="106"/>
      <c r="WIE23" s="107"/>
      <c r="WIF23" s="132"/>
      <c r="WIG23" s="132"/>
      <c r="WIH23" s="132"/>
      <c r="WII23" s="190"/>
      <c r="WIJ23" s="189"/>
      <c r="WIK23" s="131"/>
      <c r="WIL23" s="105"/>
      <c r="WIM23" s="105"/>
      <c r="WIN23" s="106"/>
      <c r="WIO23" s="107"/>
      <c r="WIP23" s="132"/>
      <c r="WIQ23" s="132"/>
      <c r="WIR23" s="132"/>
      <c r="WIS23" s="190"/>
      <c r="WIT23" s="189"/>
      <c r="WIU23" s="131"/>
      <c r="WIV23" s="105"/>
      <c r="WIW23" s="105"/>
      <c r="WIX23" s="106"/>
      <c r="WIY23" s="107"/>
      <c r="WIZ23" s="132"/>
      <c r="WJA23" s="132"/>
      <c r="WJB23" s="132"/>
      <c r="WJC23" s="190"/>
      <c r="WJD23" s="189"/>
      <c r="WJE23" s="131"/>
      <c r="WJF23" s="105"/>
      <c r="WJG23" s="105"/>
      <c r="WJH23" s="106"/>
      <c r="WJI23" s="107"/>
      <c r="WJJ23" s="132"/>
      <c r="WJK23" s="132"/>
      <c r="WJL23" s="132"/>
      <c r="WJM23" s="190"/>
      <c r="WJN23" s="189"/>
      <c r="WJO23" s="131"/>
      <c r="WJP23" s="105"/>
      <c r="WJQ23" s="105"/>
      <c r="WJR23" s="106"/>
      <c r="WJS23" s="107"/>
      <c r="WJT23" s="132"/>
      <c r="WJU23" s="132"/>
      <c r="WJV23" s="132"/>
      <c r="WJW23" s="190"/>
      <c r="WJX23" s="189"/>
      <c r="WJY23" s="131"/>
      <c r="WJZ23" s="105"/>
      <c r="WKA23" s="105"/>
      <c r="WKB23" s="106"/>
      <c r="WKC23" s="107"/>
      <c r="WKD23" s="132"/>
      <c r="WKE23" s="132"/>
      <c r="WKF23" s="132"/>
      <c r="WKG23" s="190"/>
      <c r="WKH23" s="189"/>
      <c r="WKI23" s="131"/>
      <c r="WKJ23" s="105"/>
      <c r="WKK23" s="105"/>
      <c r="WKL23" s="106"/>
      <c r="WKM23" s="107"/>
      <c r="WKN23" s="132"/>
      <c r="WKO23" s="132"/>
      <c r="WKP23" s="132"/>
      <c r="WKQ23" s="190"/>
      <c r="WKR23" s="189"/>
      <c r="WKS23" s="131"/>
      <c r="WKT23" s="105"/>
      <c r="WKU23" s="105"/>
      <c r="WKV23" s="106"/>
      <c r="WKW23" s="107"/>
      <c r="WKX23" s="132"/>
      <c r="WKY23" s="132"/>
      <c r="WKZ23" s="132"/>
      <c r="WLA23" s="190"/>
      <c r="WLB23" s="189"/>
      <c r="WLC23" s="131"/>
      <c r="WLD23" s="105"/>
      <c r="WLE23" s="105"/>
      <c r="WLF23" s="106"/>
      <c r="WLG23" s="107"/>
      <c r="WLH23" s="132"/>
      <c r="WLI23" s="132"/>
      <c r="WLJ23" s="132"/>
      <c r="WLK23" s="190"/>
      <c r="WLL23" s="189"/>
      <c r="WLM23" s="131"/>
      <c r="WLN23" s="105"/>
      <c r="WLO23" s="105"/>
      <c r="WLP23" s="106"/>
      <c r="WLQ23" s="107"/>
      <c r="WLR23" s="132"/>
      <c r="WLS23" s="132"/>
      <c r="WLT23" s="132"/>
      <c r="WLU23" s="190"/>
      <c r="WLV23" s="189"/>
      <c r="WLW23" s="131"/>
      <c r="WLX23" s="105"/>
      <c r="WLY23" s="105"/>
      <c r="WLZ23" s="106"/>
      <c r="WMA23" s="107"/>
      <c r="WMB23" s="132"/>
      <c r="WMC23" s="132"/>
      <c r="WMD23" s="132"/>
      <c r="WME23" s="190"/>
      <c r="WMF23" s="189"/>
      <c r="WMG23" s="131"/>
      <c r="WMH23" s="105"/>
      <c r="WMI23" s="105"/>
      <c r="WMJ23" s="106"/>
      <c r="WMK23" s="107"/>
      <c r="WML23" s="132"/>
      <c r="WMM23" s="132"/>
      <c r="WMN23" s="132"/>
      <c r="WMO23" s="190"/>
      <c r="WMP23" s="189"/>
      <c r="WMQ23" s="131"/>
      <c r="WMR23" s="105"/>
      <c r="WMS23" s="105"/>
      <c r="WMT23" s="106"/>
      <c r="WMU23" s="107"/>
      <c r="WMV23" s="132"/>
      <c r="WMW23" s="132"/>
      <c r="WMX23" s="132"/>
      <c r="WMY23" s="190"/>
      <c r="WMZ23" s="189"/>
      <c r="WNA23" s="131"/>
      <c r="WNB23" s="105"/>
      <c r="WNC23" s="105"/>
      <c r="WND23" s="106"/>
      <c r="WNE23" s="107"/>
      <c r="WNF23" s="132"/>
      <c r="WNG23" s="132"/>
      <c r="WNH23" s="132"/>
      <c r="WNI23" s="190"/>
      <c r="WNJ23" s="189"/>
      <c r="WNK23" s="131"/>
      <c r="WNL23" s="105"/>
      <c r="WNM23" s="105"/>
      <c r="WNN23" s="106"/>
      <c r="WNO23" s="107"/>
      <c r="WNP23" s="132"/>
      <c r="WNQ23" s="132"/>
      <c r="WNR23" s="132"/>
      <c r="WNS23" s="190"/>
      <c r="WNT23" s="189"/>
      <c r="WNU23" s="131"/>
      <c r="WNV23" s="105"/>
      <c r="WNW23" s="105"/>
      <c r="WNX23" s="106"/>
      <c r="WNY23" s="107"/>
      <c r="WNZ23" s="132"/>
      <c r="WOA23" s="132"/>
      <c r="WOB23" s="132"/>
      <c r="WOC23" s="190"/>
      <c r="WOD23" s="189"/>
      <c r="WOE23" s="131"/>
      <c r="WOF23" s="105"/>
      <c r="WOG23" s="105"/>
      <c r="WOH23" s="106"/>
      <c r="WOI23" s="107"/>
      <c r="WOJ23" s="132"/>
      <c r="WOK23" s="132"/>
      <c r="WOL23" s="132"/>
      <c r="WOM23" s="190"/>
      <c r="WON23" s="189"/>
      <c r="WOO23" s="131"/>
      <c r="WOP23" s="105"/>
      <c r="WOQ23" s="105"/>
      <c r="WOR23" s="106"/>
      <c r="WOS23" s="107"/>
      <c r="WOT23" s="132"/>
      <c r="WOU23" s="132"/>
      <c r="WOV23" s="132"/>
      <c r="WOW23" s="190"/>
      <c r="WOX23" s="189"/>
      <c r="WOY23" s="131"/>
      <c r="WOZ23" s="105"/>
      <c r="WPA23" s="105"/>
      <c r="WPB23" s="106"/>
      <c r="WPC23" s="107"/>
      <c r="WPD23" s="132"/>
      <c r="WPE23" s="132"/>
      <c r="WPF23" s="132"/>
      <c r="WPG23" s="190"/>
      <c r="WPH23" s="189"/>
      <c r="WPI23" s="131"/>
      <c r="WPJ23" s="105"/>
      <c r="WPK23" s="105"/>
      <c r="WPL23" s="106"/>
      <c r="WPM23" s="107"/>
      <c r="WPN23" s="132"/>
      <c r="WPO23" s="132"/>
      <c r="WPP23" s="132"/>
      <c r="WPQ23" s="190"/>
      <c r="WPR23" s="189"/>
      <c r="WPS23" s="131"/>
      <c r="WPT23" s="105"/>
      <c r="WPU23" s="105"/>
      <c r="WPV23" s="106"/>
      <c r="WPW23" s="107"/>
      <c r="WPX23" s="132"/>
      <c r="WPY23" s="132"/>
      <c r="WPZ23" s="132"/>
      <c r="WQA23" s="190"/>
      <c r="WQB23" s="189"/>
      <c r="WQC23" s="131"/>
      <c r="WQD23" s="105"/>
      <c r="WQE23" s="105"/>
      <c r="WQF23" s="106"/>
      <c r="WQG23" s="107"/>
      <c r="WQH23" s="132"/>
      <c r="WQI23" s="132"/>
      <c r="WQJ23" s="132"/>
      <c r="WQK23" s="190"/>
      <c r="WQL23" s="189"/>
      <c r="WQM23" s="131"/>
      <c r="WQN23" s="105"/>
      <c r="WQO23" s="105"/>
      <c r="WQP23" s="106"/>
      <c r="WQQ23" s="107"/>
      <c r="WQR23" s="132"/>
      <c r="WQS23" s="132"/>
      <c r="WQT23" s="132"/>
      <c r="WQU23" s="190"/>
      <c r="WQV23" s="189"/>
      <c r="WQW23" s="131"/>
      <c r="WQX23" s="105"/>
      <c r="WQY23" s="105"/>
      <c r="WQZ23" s="106"/>
      <c r="WRA23" s="107"/>
      <c r="WRB23" s="132"/>
      <c r="WRC23" s="132"/>
      <c r="WRD23" s="132"/>
      <c r="WRE23" s="190"/>
      <c r="WRF23" s="189"/>
      <c r="WRG23" s="131"/>
      <c r="WRH23" s="105"/>
      <c r="WRI23" s="105"/>
      <c r="WRJ23" s="106"/>
      <c r="WRK23" s="107"/>
      <c r="WRL23" s="132"/>
      <c r="WRM23" s="132"/>
      <c r="WRN23" s="132"/>
      <c r="WRO23" s="190"/>
      <c r="WRP23" s="189"/>
      <c r="WRQ23" s="131"/>
      <c r="WRR23" s="105"/>
      <c r="WRS23" s="105"/>
      <c r="WRT23" s="106"/>
      <c r="WRU23" s="107"/>
      <c r="WRV23" s="132"/>
      <c r="WRW23" s="132"/>
      <c r="WRX23" s="132"/>
      <c r="WRY23" s="190"/>
      <c r="WRZ23" s="189"/>
      <c r="WSA23" s="131"/>
      <c r="WSB23" s="105"/>
      <c r="WSC23" s="105"/>
      <c r="WSD23" s="106"/>
      <c r="WSE23" s="107"/>
      <c r="WSF23" s="132"/>
      <c r="WSG23" s="132"/>
      <c r="WSH23" s="132"/>
      <c r="WSI23" s="190"/>
      <c r="WSJ23" s="189"/>
      <c r="WSK23" s="131"/>
      <c r="WSL23" s="105"/>
      <c r="WSM23" s="105"/>
      <c r="WSN23" s="106"/>
      <c r="WSO23" s="107"/>
      <c r="WSP23" s="132"/>
      <c r="WSQ23" s="132"/>
      <c r="WSR23" s="132"/>
      <c r="WSS23" s="190"/>
      <c r="WST23" s="189"/>
      <c r="WSU23" s="131"/>
      <c r="WSV23" s="105"/>
      <c r="WSW23" s="105"/>
      <c r="WSX23" s="106"/>
      <c r="WSY23" s="107"/>
      <c r="WSZ23" s="132"/>
      <c r="WTA23" s="132"/>
      <c r="WTB23" s="132"/>
      <c r="WTC23" s="190"/>
      <c r="WTD23" s="189"/>
      <c r="WTE23" s="131"/>
      <c r="WTF23" s="105"/>
      <c r="WTG23" s="105"/>
      <c r="WTH23" s="106"/>
      <c r="WTI23" s="107"/>
      <c r="WTJ23" s="132"/>
      <c r="WTK23" s="132"/>
      <c r="WTL23" s="132"/>
      <c r="WTM23" s="190"/>
      <c r="WTN23" s="189"/>
      <c r="WTO23" s="131"/>
      <c r="WTP23" s="105"/>
      <c r="WTQ23" s="105"/>
      <c r="WTR23" s="106"/>
      <c r="WTS23" s="107"/>
      <c r="WTT23" s="132"/>
      <c r="WTU23" s="132"/>
      <c r="WTV23" s="132"/>
      <c r="WTW23" s="190"/>
      <c r="WTX23" s="189"/>
      <c r="WTY23" s="131"/>
      <c r="WTZ23" s="105"/>
      <c r="WUA23" s="105"/>
      <c r="WUB23" s="106"/>
      <c r="WUC23" s="107"/>
      <c r="WUD23" s="132"/>
      <c r="WUE23" s="132"/>
      <c r="WUF23" s="132"/>
      <c r="WUG23" s="190"/>
      <c r="WUH23" s="189"/>
      <c r="WUI23" s="131"/>
      <c r="WUJ23" s="105"/>
      <c r="WUK23" s="105"/>
      <c r="WUL23" s="106"/>
      <c r="WUM23" s="107"/>
      <c r="WUN23" s="132"/>
      <c r="WUO23" s="132"/>
      <c r="WUP23" s="132"/>
      <c r="WUQ23" s="190"/>
      <c r="WUR23" s="189"/>
      <c r="WUS23" s="131"/>
      <c r="WUT23" s="105"/>
      <c r="WUU23" s="105"/>
      <c r="WUV23" s="106"/>
      <c r="WUW23" s="107"/>
      <c r="WUX23" s="132"/>
      <c r="WUY23" s="132"/>
      <c r="WUZ23" s="132"/>
      <c r="WVA23" s="190"/>
      <c r="WVB23" s="189"/>
      <c r="WVC23" s="131"/>
      <c r="WVD23" s="105"/>
      <c r="WVE23" s="105"/>
      <c r="WVF23" s="106"/>
      <c r="WVG23" s="107"/>
      <c r="WVH23" s="132"/>
      <c r="WVI23" s="132"/>
      <c r="WVJ23" s="132"/>
      <c r="WVK23" s="190"/>
      <c r="WVL23" s="189"/>
      <c r="WVM23" s="131"/>
      <c r="WVN23" s="105"/>
      <c r="WVO23" s="105"/>
      <c r="WVP23" s="106"/>
      <c r="WVQ23" s="107"/>
      <c r="WVR23" s="132"/>
      <c r="WVS23" s="132"/>
      <c r="WVT23" s="132"/>
      <c r="WVU23" s="190"/>
      <c r="WVV23" s="189"/>
      <c r="WVW23" s="131"/>
      <c r="WVX23" s="105"/>
      <c r="WVY23" s="105"/>
      <c r="WVZ23" s="106"/>
      <c r="WWA23" s="107"/>
      <c r="WWB23" s="132"/>
      <c r="WWC23" s="132"/>
      <c r="WWD23" s="132"/>
      <c r="WWE23" s="190"/>
      <c r="WWF23" s="189"/>
      <c r="WWG23" s="131"/>
      <c r="WWH23" s="105"/>
      <c r="WWI23" s="105"/>
      <c r="WWJ23" s="106"/>
      <c r="WWK23" s="107"/>
      <c r="WWL23" s="132"/>
      <c r="WWM23" s="132"/>
      <c r="WWN23" s="132"/>
      <c r="WWO23" s="190"/>
      <c r="WWP23" s="189"/>
      <c r="WWQ23" s="131"/>
      <c r="WWR23" s="105"/>
      <c r="WWS23" s="105"/>
      <c r="WWT23" s="106"/>
      <c r="WWU23" s="107"/>
      <c r="WWV23" s="132"/>
      <c r="WWW23" s="132"/>
      <c r="WWX23" s="132"/>
      <c r="WWY23" s="190"/>
      <c r="WWZ23" s="189"/>
      <c r="WXA23" s="131"/>
      <c r="WXB23" s="105"/>
      <c r="WXC23" s="105"/>
      <c r="WXD23" s="106"/>
      <c r="WXE23" s="107"/>
      <c r="WXF23" s="132"/>
      <c r="WXG23" s="132"/>
      <c r="WXH23" s="132"/>
      <c r="WXI23" s="190"/>
      <c r="WXJ23" s="189"/>
      <c r="WXK23" s="131"/>
      <c r="WXL23" s="105"/>
      <c r="WXM23" s="105"/>
      <c r="WXN23" s="106"/>
      <c r="WXO23" s="107"/>
      <c r="WXP23" s="132"/>
      <c r="WXQ23" s="132"/>
      <c r="WXR23" s="132"/>
      <c r="WXS23" s="190"/>
      <c r="WXT23" s="189"/>
      <c r="WXU23" s="131"/>
      <c r="WXV23" s="105"/>
      <c r="WXW23" s="105"/>
      <c r="WXX23" s="106"/>
      <c r="WXY23" s="107"/>
      <c r="WXZ23" s="132"/>
      <c r="WYA23" s="132"/>
      <c r="WYB23" s="132"/>
      <c r="WYC23" s="190"/>
      <c r="WYD23" s="189"/>
      <c r="WYE23" s="131"/>
      <c r="WYF23" s="105"/>
      <c r="WYG23" s="105"/>
      <c r="WYH23" s="106"/>
      <c r="WYI23" s="107"/>
      <c r="WYJ23" s="132"/>
      <c r="WYK23" s="132"/>
      <c r="WYL23" s="132"/>
      <c r="WYM23" s="190"/>
      <c r="WYN23" s="189"/>
      <c r="WYO23" s="131"/>
      <c r="WYP23" s="105"/>
      <c r="WYQ23" s="105"/>
      <c r="WYR23" s="106"/>
      <c r="WYS23" s="107"/>
      <c r="WYT23" s="132"/>
      <c r="WYU23" s="132"/>
      <c r="WYV23" s="132"/>
      <c r="WYW23" s="190"/>
      <c r="WYX23" s="189"/>
      <c r="WYY23" s="131"/>
      <c r="WYZ23" s="105"/>
      <c r="WZA23" s="105"/>
      <c r="WZB23" s="106"/>
      <c r="WZC23" s="107"/>
      <c r="WZD23" s="132"/>
      <c r="WZE23" s="132"/>
      <c r="WZF23" s="132"/>
      <c r="WZG23" s="190"/>
      <c r="WZH23" s="189"/>
      <c r="WZI23" s="131"/>
      <c r="WZJ23" s="105"/>
      <c r="WZK23" s="105"/>
      <c r="WZL23" s="106"/>
      <c r="WZM23" s="107"/>
      <c r="WZN23" s="132"/>
      <c r="WZO23" s="132"/>
      <c r="WZP23" s="132"/>
      <c r="WZQ23" s="190"/>
      <c r="WZR23" s="189"/>
      <c r="WZS23" s="131"/>
      <c r="WZT23" s="105"/>
      <c r="WZU23" s="105"/>
      <c r="WZV23" s="106"/>
      <c r="WZW23" s="107"/>
      <c r="WZX23" s="132"/>
      <c r="WZY23" s="132"/>
      <c r="WZZ23" s="132"/>
      <c r="XAA23" s="190"/>
      <c r="XAB23" s="189"/>
      <c r="XAC23" s="131"/>
      <c r="XAD23" s="105"/>
      <c r="XAE23" s="105"/>
      <c r="XAF23" s="106"/>
      <c r="XAG23" s="107"/>
      <c r="XAH23" s="132"/>
      <c r="XAI23" s="132"/>
      <c r="XAJ23" s="132"/>
      <c r="XAK23" s="190"/>
      <c r="XAL23" s="189"/>
      <c r="XAM23" s="131"/>
      <c r="XAN23" s="105"/>
      <c r="XAO23" s="105"/>
      <c r="XAP23" s="106"/>
      <c r="XAQ23" s="107"/>
      <c r="XAR23" s="132"/>
      <c r="XAS23" s="132"/>
      <c r="XAT23" s="132"/>
      <c r="XAU23" s="190"/>
      <c r="XAV23" s="189"/>
      <c r="XAW23" s="131"/>
      <c r="XAX23" s="105"/>
      <c r="XAY23" s="105"/>
      <c r="XAZ23" s="106"/>
      <c r="XBA23" s="107"/>
      <c r="XBB23" s="132"/>
      <c r="XBC23" s="132"/>
      <c r="XBD23" s="132"/>
      <c r="XBE23" s="190"/>
      <c r="XBF23" s="189"/>
      <c r="XBG23" s="131"/>
      <c r="XBH23" s="105"/>
      <c r="XBI23" s="105"/>
      <c r="XBJ23" s="106"/>
      <c r="XBK23" s="107"/>
      <c r="XBL23" s="132"/>
      <c r="XBM23" s="132"/>
      <c r="XBN23" s="132"/>
      <c r="XBO23" s="190"/>
      <c r="XBP23" s="189"/>
      <c r="XBQ23" s="131"/>
      <c r="XBR23" s="105"/>
      <c r="XBS23" s="105"/>
      <c r="XBT23" s="106"/>
      <c r="XBU23" s="107"/>
      <c r="XBV23" s="132"/>
      <c r="XBW23" s="132"/>
      <c r="XBX23" s="132"/>
      <c r="XBY23" s="190"/>
      <c r="XBZ23" s="189"/>
      <c r="XCA23" s="131"/>
      <c r="XCB23" s="105"/>
      <c r="XCC23" s="105"/>
      <c r="XCD23" s="106"/>
      <c r="XCE23" s="107"/>
      <c r="XCF23" s="132"/>
      <c r="XCG23" s="132"/>
      <c r="XCH23" s="132"/>
      <c r="XCI23" s="190"/>
      <c r="XCJ23" s="189"/>
      <c r="XCK23" s="131"/>
      <c r="XCL23" s="105"/>
      <c r="XCM23" s="105"/>
      <c r="XCN23" s="106"/>
      <c r="XCO23" s="107"/>
      <c r="XCP23" s="132"/>
      <c r="XCQ23" s="132"/>
      <c r="XCR23" s="132"/>
      <c r="XCS23" s="190"/>
      <c r="XCT23" s="189"/>
      <c r="XCU23" s="131"/>
      <c r="XCV23" s="105"/>
      <c r="XCW23" s="105"/>
      <c r="XCX23" s="106"/>
      <c r="XCY23" s="107"/>
      <c r="XCZ23" s="132"/>
      <c r="XDA23" s="132"/>
      <c r="XDB23" s="132"/>
      <c r="XDC23" s="190"/>
      <c r="XDD23" s="189"/>
      <c r="XDE23" s="131"/>
      <c r="XDF23" s="105"/>
      <c r="XDG23" s="105"/>
      <c r="XDH23" s="106"/>
      <c r="XDI23" s="107"/>
      <c r="XDJ23" s="132"/>
      <c r="XDK23" s="132"/>
      <c r="XDL23" s="132"/>
      <c r="XDM23" s="190"/>
      <c r="XDN23" s="189"/>
      <c r="XDO23" s="131"/>
      <c r="XDP23" s="105"/>
      <c r="XDQ23" s="105"/>
      <c r="XDR23" s="106"/>
      <c r="XDS23" s="107"/>
      <c r="XDT23" s="132"/>
      <c r="XDU23" s="132"/>
      <c r="XDV23" s="132"/>
      <c r="XDW23" s="190"/>
      <c r="XDX23" s="189"/>
      <c r="XDY23" s="131"/>
      <c r="XDZ23" s="105"/>
      <c r="XEA23" s="105"/>
      <c r="XEB23" s="106"/>
      <c r="XEC23" s="107"/>
      <c r="XED23" s="132"/>
      <c r="XEE23" s="132"/>
      <c r="XEF23" s="132"/>
      <c r="XEG23" s="190"/>
      <c r="XEH23" s="189"/>
      <c r="XEI23" s="131"/>
      <c r="XEJ23" s="105"/>
      <c r="XEK23" s="105"/>
      <c r="XEL23" s="106"/>
      <c r="XEM23" s="107"/>
      <c r="XEN23" s="132"/>
      <c r="XEO23" s="132"/>
      <c r="XEP23" s="132"/>
      <c r="XEQ23" s="190"/>
      <c r="XER23" s="189"/>
      <c r="XES23" s="131"/>
      <c r="XET23" s="105"/>
      <c r="XEU23" s="105"/>
      <c r="XEV23" s="106"/>
      <c r="XEW23" s="107"/>
      <c r="XEX23" s="132"/>
      <c r="XEY23" s="132"/>
      <c r="XEZ23" s="132"/>
      <c r="XFA23" s="190"/>
      <c r="XFB23" s="189"/>
      <c r="XFC23" s="131"/>
      <c r="XFD23" s="105"/>
    </row>
    <row r="24" spans="1:16384" ht="49.15" customHeight="1">
      <c r="A24" s="131" t="s">
        <v>85</v>
      </c>
      <c r="B24" s="195" t="s">
        <v>86</v>
      </c>
      <c r="C24" s="131" t="s">
        <v>20</v>
      </c>
      <c r="D24" s="105" t="s">
        <v>87</v>
      </c>
      <c r="E24" s="105" t="s">
        <v>168</v>
      </c>
      <c r="F24" s="106" t="s">
        <v>215</v>
      </c>
      <c r="G24" s="107">
        <f t="shared" si="10"/>
        <v>1000000</v>
      </c>
      <c r="H24" s="132">
        <v>0</v>
      </c>
      <c r="I24" s="132">
        <v>1000000</v>
      </c>
      <c r="J24" s="132">
        <f>I24</f>
        <v>1000000</v>
      </c>
      <c r="K24" s="90"/>
      <c r="L24" s="80"/>
      <c r="M24" s="80"/>
    </row>
    <row r="25" spans="1:16384" customFormat="1" ht="44.45" customHeight="1">
      <c r="A25" s="190" t="s">
        <v>85</v>
      </c>
      <c r="B25" s="189" t="s">
        <v>86</v>
      </c>
      <c r="C25" s="131" t="s">
        <v>20</v>
      </c>
      <c r="D25" s="105" t="s">
        <v>87</v>
      </c>
      <c r="E25" s="105" t="s">
        <v>294</v>
      </c>
      <c r="F25" s="106" t="s">
        <v>295</v>
      </c>
      <c r="G25" s="107">
        <f t="shared" si="9"/>
        <v>400000</v>
      </c>
      <c r="H25" s="132">
        <f>200000</f>
        <v>200000</v>
      </c>
      <c r="I25" s="132">
        <v>200000</v>
      </c>
      <c r="J25" s="132">
        <f>I25</f>
        <v>200000</v>
      </c>
      <c r="K25" s="190"/>
      <c r="L25" s="189"/>
      <c r="M25" s="131"/>
      <c r="N25" s="105"/>
      <c r="O25" s="105"/>
      <c r="P25" s="106"/>
      <c r="Q25" s="107"/>
      <c r="R25" s="132"/>
      <c r="S25" s="132"/>
      <c r="T25" s="132"/>
      <c r="U25" s="190"/>
      <c r="V25" s="189"/>
      <c r="W25" s="131"/>
      <c r="X25" s="105"/>
      <c r="Y25" s="105"/>
      <c r="Z25" s="106"/>
      <c r="AA25" s="107"/>
      <c r="AB25" s="132"/>
      <c r="AC25" s="132"/>
      <c r="AD25" s="132"/>
      <c r="AE25" s="190"/>
      <c r="AF25" s="189"/>
      <c r="AG25" s="131"/>
      <c r="AH25" s="105"/>
      <c r="AI25" s="105"/>
      <c r="AJ25" s="106"/>
      <c r="AK25" s="107"/>
      <c r="AL25" s="132"/>
      <c r="AM25" s="132"/>
      <c r="AN25" s="132"/>
      <c r="AO25" s="190"/>
      <c r="AP25" s="189"/>
      <c r="AQ25" s="131"/>
      <c r="AR25" s="105"/>
      <c r="AS25" s="105"/>
      <c r="AT25" s="106"/>
      <c r="AU25" s="107"/>
      <c r="AV25" s="132"/>
      <c r="AW25" s="132"/>
      <c r="AX25" s="132"/>
      <c r="AY25" s="190"/>
      <c r="AZ25" s="189"/>
      <c r="BA25" s="131"/>
      <c r="BB25" s="105"/>
      <c r="BC25" s="105"/>
      <c r="BD25" s="106"/>
      <c r="BE25" s="107"/>
      <c r="BF25" s="132"/>
      <c r="BG25" s="132"/>
      <c r="BH25" s="132"/>
      <c r="BI25" s="190"/>
      <c r="BJ25" s="189"/>
      <c r="BK25" s="131"/>
      <c r="BL25" s="105"/>
      <c r="BM25" s="105"/>
      <c r="BN25" s="106"/>
      <c r="BO25" s="107"/>
      <c r="BP25" s="132"/>
      <c r="BQ25" s="132"/>
      <c r="BR25" s="132"/>
      <c r="BS25" s="190"/>
      <c r="BT25" s="189"/>
      <c r="BU25" s="131"/>
      <c r="BV25" s="105"/>
      <c r="BW25" s="105"/>
      <c r="BX25" s="106"/>
      <c r="BY25" s="107"/>
      <c r="BZ25" s="132"/>
      <c r="CA25" s="132"/>
      <c r="CB25" s="132"/>
      <c r="CC25" s="190"/>
      <c r="CD25" s="189"/>
      <c r="CE25" s="131"/>
      <c r="CF25" s="105"/>
      <c r="CG25" s="105"/>
      <c r="CH25" s="106"/>
      <c r="CI25" s="107"/>
      <c r="CJ25" s="132"/>
      <c r="CK25" s="132"/>
      <c r="CL25" s="132"/>
      <c r="CM25" s="190"/>
      <c r="CN25" s="189"/>
      <c r="CO25" s="131"/>
      <c r="CP25" s="105"/>
      <c r="CQ25" s="105"/>
      <c r="CR25" s="106"/>
      <c r="CS25" s="107"/>
      <c r="CT25" s="132"/>
      <c r="CU25" s="132"/>
      <c r="CV25" s="132"/>
      <c r="CW25" s="190"/>
      <c r="CX25" s="189"/>
      <c r="CY25" s="131"/>
      <c r="CZ25" s="105"/>
      <c r="DA25" s="105"/>
      <c r="DB25" s="106"/>
      <c r="DC25" s="107"/>
      <c r="DD25" s="132"/>
      <c r="DE25" s="132"/>
      <c r="DF25" s="132"/>
      <c r="DG25" s="190"/>
      <c r="DH25" s="189"/>
      <c r="DI25" s="131"/>
      <c r="DJ25" s="105"/>
      <c r="DK25" s="105"/>
      <c r="DL25" s="106"/>
      <c r="DM25" s="107"/>
      <c r="DN25" s="132"/>
      <c r="DO25" s="132"/>
      <c r="DP25" s="132"/>
      <c r="DQ25" s="190"/>
      <c r="DR25" s="189"/>
      <c r="DS25" s="131"/>
      <c r="DT25" s="105"/>
      <c r="DU25" s="105"/>
      <c r="DV25" s="106"/>
      <c r="DW25" s="107"/>
      <c r="DX25" s="132"/>
      <c r="DY25" s="132"/>
      <c r="DZ25" s="132"/>
      <c r="EA25" s="190"/>
      <c r="EB25" s="189"/>
      <c r="EC25" s="131"/>
      <c r="ED25" s="105"/>
      <c r="EE25" s="105"/>
      <c r="EF25" s="106"/>
      <c r="EG25" s="107"/>
      <c r="EH25" s="132"/>
      <c r="EI25" s="132"/>
      <c r="EJ25" s="132"/>
      <c r="EK25" s="190"/>
      <c r="EL25" s="189"/>
      <c r="EM25" s="131"/>
      <c r="EN25" s="105"/>
      <c r="EO25" s="105"/>
      <c r="EP25" s="106"/>
      <c r="EQ25" s="107"/>
      <c r="ER25" s="132"/>
      <c r="ES25" s="132"/>
      <c r="ET25" s="132"/>
      <c r="EU25" s="190"/>
      <c r="EV25" s="189"/>
      <c r="EW25" s="131"/>
      <c r="EX25" s="105"/>
      <c r="EY25" s="105"/>
      <c r="EZ25" s="106"/>
      <c r="FA25" s="107"/>
      <c r="FB25" s="132"/>
      <c r="FC25" s="132"/>
      <c r="FD25" s="132"/>
      <c r="FE25" s="190"/>
      <c r="FF25" s="189"/>
      <c r="FG25" s="131"/>
      <c r="FH25" s="105"/>
      <c r="FI25" s="105"/>
      <c r="FJ25" s="106"/>
      <c r="FK25" s="107"/>
      <c r="FL25" s="132"/>
      <c r="FM25" s="132"/>
      <c r="FN25" s="132"/>
      <c r="FO25" s="190"/>
      <c r="FP25" s="189"/>
      <c r="FQ25" s="131"/>
      <c r="FR25" s="105"/>
      <c r="FS25" s="105"/>
      <c r="FT25" s="106"/>
      <c r="FU25" s="107"/>
      <c r="FV25" s="132"/>
      <c r="FW25" s="132"/>
      <c r="FX25" s="132"/>
      <c r="FY25" s="190"/>
      <c r="FZ25" s="189"/>
      <c r="GA25" s="131"/>
      <c r="GB25" s="105"/>
      <c r="GC25" s="105"/>
      <c r="GD25" s="106"/>
      <c r="GE25" s="107"/>
      <c r="GF25" s="132"/>
      <c r="GG25" s="132"/>
      <c r="GH25" s="132"/>
      <c r="GI25" s="190"/>
      <c r="GJ25" s="189"/>
      <c r="GK25" s="131"/>
      <c r="GL25" s="105"/>
      <c r="GM25" s="105"/>
      <c r="GN25" s="106"/>
      <c r="GO25" s="107"/>
      <c r="GP25" s="132"/>
      <c r="GQ25" s="132"/>
      <c r="GR25" s="132"/>
      <c r="GS25" s="190"/>
      <c r="GT25" s="189"/>
      <c r="GU25" s="131"/>
      <c r="GV25" s="105"/>
      <c r="GW25" s="105"/>
      <c r="GX25" s="106"/>
      <c r="GY25" s="107"/>
      <c r="GZ25" s="132"/>
      <c r="HA25" s="132"/>
      <c r="HB25" s="132"/>
      <c r="HC25" s="190"/>
      <c r="HD25" s="189"/>
      <c r="HE25" s="131"/>
      <c r="HF25" s="105"/>
      <c r="HG25" s="105"/>
      <c r="HH25" s="106"/>
      <c r="HI25" s="107"/>
      <c r="HJ25" s="132"/>
      <c r="HK25" s="132"/>
      <c r="HL25" s="132"/>
      <c r="HM25" s="190"/>
      <c r="HN25" s="189"/>
      <c r="HO25" s="131"/>
      <c r="HP25" s="105"/>
      <c r="HQ25" s="105"/>
      <c r="HR25" s="106"/>
      <c r="HS25" s="107"/>
      <c r="HT25" s="132"/>
      <c r="HU25" s="132"/>
      <c r="HV25" s="132"/>
      <c r="HW25" s="190"/>
      <c r="HX25" s="189"/>
      <c r="HY25" s="131"/>
      <c r="HZ25" s="105"/>
      <c r="IA25" s="105"/>
      <c r="IB25" s="106"/>
      <c r="IC25" s="107"/>
      <c r="ID25" s="132"/>
      <c r="IE25" s="132"/>
      <c r="IF25" s="132"/>
      <c r="IG25" s="190"/>
      <c r="IH25" s="189"/>
      <c r="II25" s="131"/>
      <c r="IJ25" s="105"/>
      <c r="IK25" s="105"/>
      <c r="IL25" s="106"/>
      <c r="IM25" s="107"/>
      <c r="IN25" s="132"/>
      <c r="IO25" s="132"/>
      <c r="IP25" s="132"/>
      <c r="IQ25" s="190"/>
      <c r="IR25" s="189"/>
      <c r="IS25" s="131"/>
      <c r="IT25" s="105"/>
      <c r="IU25" s="105"/>
      <c r="IV25" s="106"/>
      <c r="IW25" s="107"/>
      <c r="IX25" s="132"/>
      <c r="IY25" s="132"/>
      <c r="IZ25" s="132"/>
      <c r="JA25" s="190"/>
      <c r="JB25" s="189"/>
      <c r="JC25" s="131"/>
      <c r="JD25" s="105"/>
      <c r="JE25" s="105"/>
      <c r="JF25" s="106"/>
      <c r="JG25" s="107"/>
      <c r="JH25" s="132"/>
      <c r="JI25" s="132"/>
      <c r="JJ25" s="132"/>
      <c r="JK25" s="190"/>
      <c r="JL25" s="189"/>
      <c r="JM25" s="131"/>
      <c r="JN25" s="105"/>
      <c r="JO25" s="105"/>
      <c r="JP25" s="106"/>
      <c r="JQ25" s="107"/>
      <c r="JR25" s="132"/>
      <c r="JS25" s="132"/>
      <c r="JT25" s="132"/>
      <c r="JU25" s="190"/>
      <c r="JV25" s="189"/>
      <c r="JW25" s="131"/>
      <c r="JX25" s="105"/>
      <c r="JY25" s="105"/>
      <c r="JZ25" s="106"/>
      <c r="KA25" s="107"/>
      <c r="KB25" s="132"/>
      <c r="KC25" s="132"/>
      <c r="KD25" s="132"/>
      <c r="KE25" s="190"/>
      <c r="KF25" s="189"/>
      <c r="KG25" s="131"/>
      <c r="KH25" s="105"/>
      <c r="KI25" s="105"/>
      <c r="KJ25" s="106"/>
      <c r="KK25" s="107"/>
      <c r="KL25" s="132"/>
      <c r="KM25" s="132"/>
      <c r="KN25" s="132"/>
      <c r="KO25" s="190"/>
      <c r="KP25" s="189"/>
      <c r="KQ25" s="131"/>
      <c r="KR25" s="105"/>
      <c r="KS25" s="105"/>
      <c r="KT25" s="106"/>
      <c r="KU25" s="107"/>
      <c r="KV25" s="132"/>
      <c r="KW25" s="132"/>
      <c r="KX25" s="132"/>
      <c r="KY25" s="190"/>
      <c r="KZ25" s="189"/>
      <c r="LA25" s="131"/>
      <c r="LB25" s="105"/>
      <c r="LC25" s="105"/>
      <c r="LD25" s="106"/>
      <c r="LE25" s="107"/>
      <c r="LF25" s="132"/>
      <c r="LG25" s="132"/>
      <c r="LH25" s="132"/>
      <c r="LI25" s="190"/>
      <c r="LJ25" s="189"/>
      <c r="LK25" s="131"/>
      <c r="LL25" s="105"/>
      <c r="LM25" s="105"/>
      <c r="LN25" s="106"/>
      <c r="LO25" s="107"/>
      <c r="LP25" s="132"/>
      <c r="LQ25" s="132"/>
      <c r="LR25" s="132"/>
      <c r="LS25" s="190"/>
      <c r="LT25" s="189"/>
      <c r="LU25" s="131"/>
      <c r="LV25" s="105"/>
      <c r="LW25" s="105"/>
      <c r="LX25" s="106"/>
      <c r="LY25" s="107"/>
      <c r="LZ25" s="132"/>
      <c r="MA25" s="132"/>
      <c r="MB25" s="132"/>
      <c r="MC25" s="190"/>
      <c r="MD25" s="189"/>
      <c r="ME25" s="131"/>
      <c r="MF25" s="105"/>
      <c r="MG25" s="105"/>
      <c r="MH25" s="106"/>
      <c r="MI25" s="107"/>
      <c r="MJ25" s="132"/>
      <c r="MK25" s="132"/>
      <c r="ML25" s="132"/>
      <c r="MM25" s="190"/>
      <c r="MN25" s="189"/>
      <c r="MO25" s="131"/>
      <c r="MP25" s="105"/>
      <c r="MQ25" s="105"/>
      <c r="MR25" s="106"/>
      <c r="MS25" s="107"/>
      <c r="MT25" s="132"/>
      <c r="MU25" s="132"/>
      <c r="MV25" s="132"/>
      <c r="MW25" s="190"/>
      <c r="MX25" s="189"/>
      <c r="MY25" s="131"/>
      <c r="MZ25" s="105"/>
      <c r="NA25" s="105"/>
      <c r="NB25" s="106"/>
      <c r="NC25" s="107"/>
      <c r="ND25" s="132"/>
      <c r="NE25" s="132"/>
      <c r="NF25" s="132"/>
      <c r="NG25" s="190"/>
      <c r="NH25" s="189"/>
      <c r="NI25" s="131"/>
      <c r="NJ25" s="105"/>
      <c r="NK25" s="105"/>
      <c r="NL25" s="106"/>
      <c r="NM25" s="107"/>
      <c r="NN25" s="132"/>
      <c r="NO25" s="132"/>
      <c r="NP25" s="132"/>
      <c r="NQ25" s="190"/>
      <c r="NR25" s="189"/>
      <c r="NS25" s="131"/>
      <c r="NT25" s="105"/>
      <c r="NU25" s="105"/>
      <c r="NV25" s="106"/>
      <c r="NW25" s="107"/>
      <c r="NX25" s="132"/>
      <c r="NY25" s="132"/>
      <c r="NZ25" s="132"/>
      <c r="OA25" s="190"/>
      <c r="OB25" s="189"/>
      <c r="OC25" s="131"/>
      <c r="OD25" s="105"/>
      <c r="OE25" s="105"/>
      <c r="OF25" s="106"/>
      <c r="OG25" s="107"/>
      <c r="OH25" s="132"/>
      <c r="OI25" s="132"/>
      <c r="OJ25" s="132"/>
      <c r="OK25" s="190"/>
      <c r="OL25" s="189"/>
      <c r="OM25" s="131"/>
      <c r="ON25" s="105"/>
      <c r="OO25" s="105"/>
      <c r="OP25" s="106"/>
      <c r="OQ25" s="107"/>
      <c r="OR25" s="132"/>
      <c r="OS25" s="132"/>
      <c r="OT25" s="132"/>
      <c r="OU25" s="190"/>
      <c r="OV25" s="189"/>
      <c r="OW25" s="131"/>
      <c r="OX25" s="105"/>
      <c r="OY25" s="105"/>
      <c r="OZ25" s="106"/>
      <c r="PA25" s="107"/>
      <c r="PB25" s="132"/>
      <c r="PC25" s="132"/>
      <c r="PD25" s="132"/>
      <c r="PE25" s="190"/>
      <c r="PF25" s="189"/>
      <c r="PG25" s="131"/>
      <c r="PH25" s="105"/>
      <c r="PI25" s="105"/>
      <c r="PJ25" s="106"/>
      <c r="PK25" s="107"/>
      <c r="PL25" s="132"/>
      <c r="PM25" s="132"/>
      <c r="PN25" s="132"/>
      <c r="PO25" s="190"/>
      <c r="PP25" s="189"/>
      <c r="PQ25" s="131"/>
      <c r="PR25" s="105"/>
      <c r="PS25" s="105"/>
      <c r="PT25" s="106"/>
      <c r="PU25" s="107"/>
      <c r="PV25" s="132"/>
      <c r="PW25" s="132"/>
      <c r="PX25" s="132"/>
      <c r="PY25" s="190"/>
      <c r="PZ25" s="189"/>
      <c r="QA25" s="131"/>
      <c r="QB25" s="105"/>
      <c r="QC25" s="105"/>
      <c r="QD25" s="106"/>
      <c r="QE25" s="107"/>
      <c r="QF25" s="132"/>
      <c r="QG25" s="132"/>
      <c r="QH25" s="132"/>
      <c r="QI25" s="190"/>
      <c r="QJ25" s="189"/>
      <c r="QK25" s="131"/>
      <c r="QL25" s="105"/>
      <c r="QM25" s="105"/>
      <c r="QN25" s="106"/>
      <c r="QO25" s="107"/>
      <c r="QP25" s="132"/>
      <c r="QQ25" s="132"/>
      <c r="QR25" s="132"/>
      <c r="QS25" s="190"/>
      <c r="QT25" s="189"/>
      <c r="QU25" s="131"/>
      <c r="QV25" s="105"/>
      <c r="QW25" s="105"/>
      <c r="QX25" s="106"/>
      <c r="QY25" s="107"/>
      <c r="QZ25" s="132"/>
      <c r="RA25" s="132"/>
      <c r="RB25" s="132"/>
      <c r="RC25" s="190"/>
      <c r="RD25" s="189"/>
      <c r="RE25" s="131"/>
      <c r="RF25" s="105"/>
      <c r="RG25" s="105"/>
      <c r="RH25" s="106"/>
      <c r="RI25" s="107"/>
      <c r="RJ25" s="132"/>
      <c r="RK25" s="132"/>
      <c r="RL25" s="132"/>
      <c r="RM25" s="190"/>
      <c r="RN25" s="189"/>
      <c r="RO25" s="131"/>
      <c r="RP25" s="105"/>
      <c r="RQ25" s="105"/>
      <c r="RR25" s="106"/>
      <c r="RS25" s="107"/>
      <c r="RT25" s="132"/>
      <c r="RU25" s="132"/>
      <c r="RV25" s="132"/>
      <c r="RW25" s="190"/>
      <c r="RX25" s="189"/>
      <c r="RY25" s="131"/>
      <c r="RZ25" s="105"/>
      <c r="SA25" s="105"/>
      <c r="SB25" s="106"/>
      <c r="SC25" s="107"/>
      <c r="SD25" s="132"/>
      <c r="SE25" s="132"/>
      <c r="SF25" s="132"/>
      <c r="SG25" s="190"/>
      <c r="SH25" s="189"/>
      <c r="SI25" s="131"/>
      <c r="SJ25" s="105"/>
      <c r="SK25" s="105"/>
      <c r="SL25" s="106"/>
      <c r="SM25" s="107"/>
      <c r="SN25" s="132"/>
      <c r="SO25" s="132"/>
      <c r="SP25" s="132"/>
      <c r="SQ25" s="190"/>
      <c r="SR25" s="189"/>
      <c r="SS25" s="131"/>
      <c r="ST25" s="105"/>
      <c r="SU25" s="105"/>
      <c r="SV25" s="106"/>
      <c r="SW25" s="107"/>
      <c r="SX25" s="132"/>
      <c r="SY25" s="132"/>
      <c r="SZ25" s="132"/>
      <c r="TA25" s="190"/>
      <c r="TB25" s="189"/>
      <c r="TC25" s="131"/>
      <c r="TD25" s="105"/>
      <c r="TE25" s="105"/>
      <c r="TF25" s="106"/>
      <c r="TG25" s="107"/>
      <c r="TH25" s="132"/>
      <c r="TI25" s="132"/>
      <c r="TJ25" s="132"/>
      <c r="TK25" s="190"/>
      <c r="TL25" s="189"/>
      <c r="TM25" s="131"/>
      <c r="TN25" s="105"/>
      <c r="TO25" s="105"/>
      <c r="TP25" s="106"/>
      <c r="TQ25" s="107"/>
      <c r="TR25" s="132"/>
      <c r="TS25" s="132"/>
      <c r="TT25" s="132"/>
      <c r="TU25" s="190"/>
      <c r="TV25" s="189"/>
      <c r="TW25" s="131"/>
      <c r="TX25" s="105"/>
      <c r="TY25" s="105"/>
      <c r="TZ25" s="106"/>
      <c r="UA25" s="107"/>
      <c r="UB25" s="132"/>
      <c r="UC25" s="132"/>
      <c r="UD25" s="132"/>
      <c r="UE25" s="190"/>
      <c r="UF25" s="189"/>
      <c r="UG25" s="131"/>
      <c r="UH25" s="105"/>
      <c r="UI25" s="105"/>
      <c r="UJ25" s="106"/>
      <c r="UK25" s="107"/>
      <c r="UL25" s="132"/>
      <c r="UM25" s="132"/>
      <c r="UN25" s="132"/>
      <c r="UO25" s="190"/>
      <c r="UP25" s="189"/>
      <c r="UQ25" s="131"/>
      <c r="UR25" s="105"/>
      <c r="US25" s="105"/>
      <c r="UT25" s="106"/>
      <c r="UU25" s="107"/>
      <c r="UV25" s="132"/>
      <c r="UW25" s="132"/>
      <c r="UX25" s="132"/>
      <c r="UY25" s="190"/>
      <c r="UZ25" s="189"/>
      <c r="VA25" s="131"/>
      <c r="VB25" s="105"/>
      <c r="VC25" s="105"/>
      <c r="VD25" s="106"/>
      <c r="VE25" s="107"/>
      <c r="VF25" s="132"/>
      <c r="VG25" s="132"/>
      <c r="VH25" s="132"/>
      <c r="VI25" s="190"/>
      <c r="VJ25" s="189"/>
      <c r="VK25" s="131"/>
      <c r="VL25" s="105"/>
      <c r="VM25" s="105"/>
      <c r="VN25" s="106"/>
      <c r="VO25" s="107"/>
      <c r="VP25" s="132"/>
      <c r="VQ25" s="132"/>
      <c r="VR25" s="132"/>
      <c r="VS25" s="190"/>
      <c r="VT25" s="189"/>
      <c r="VU25" s="131"/>
      <c r="VV25" s="105"/>
      <c r="VW25" s="105"/>
      <c r="VX25" s="106"/>
      <c r="VY25" s="107"/>
      <c r="VZ25" s="132"/>
      <c r="WA25" s="132"/>
      <c r="WB25" s="132"/>
      <c r="WC25" s="190"/>
      <c r="WD25" s="189"/>
      <c r="WE25" s="131"/>
      <c r="WF25" s="105"/>
      <c r="WG25" s="105"/>
      <c r="WH25" s="106"/>
      <c r="WI25" s="107"/>
      <c r="WJ25" s="132"/>
      <c r="WK25" s="132"/>
      <c r="WL25" s="132"/>
      <c r="WM25" s="190"/>
      <c r="WN25" s="189"/>
      <c r="WO25" s="131"/>
      <c r="WP25" s="105"/>
      <c r="WQ25" s="105"/>
      <c r="WR25" s="106"/>
      <c r="WS25" s="107"/>
      <c r="WT25" s="132"/>
      <c r="WU25" s="132"/>
      <c r="WV25" s="132"/>
      <c r="WW25" s="190"/>
      <c r="WX25" s="189"/>
      <c r="WY25" s="131"/>
      <c r="WZ25" s="105"/>
      <c r="XA25" s="105"/>
      <c r="XB25" s="106"/>
      <c r="XC25" s="107"/>
      <c r="XD25" s="132"/>
      <c r="XE25" s="132"/>
      <c r="XF25" s="132"/>
      <c r="XG25" s="190"/>
      <c r="XH25" s="189"/>
      <c r="XI25" s="131"/>
      <c r="XJ25" s="105"/>
      <c r="XK25" s="105"/>
      <c r="XL25" s="106"/>
      <c r="XM25" s="107"/>
      <c r="XN25" s="132"/>
      <c r="XO25" s="132"/>
      <c r="XP25" s="132"/>
      <c r="XQ25" s="190"/>
      <c r="XR25" s="189"/>
      <c r="XS25" s="131"/>
      <c r="XT25" s="105"/>
      <c r="XU25" s="105"/>
      <c r="XV25" s="106"/>
      <c r="XW25" s="107"/>
      <c r="XX25" s="132"/>
      <c r="XY25" s="132"/>
      <c r="XZ25" s="132"/>
      <c r="YA25" s="190"/>
      <c r="YB25" s="189"/>
      <c r="YC25" s="131"/>
      <c r="YD25" s="105"/>
      <c r="YE25" s="105"/>
      <c r="YF25" s="106"/>
      <c r="YG25" s="107"/>
      <c r="YH25" s="132"/>
      <c r="YI25" s="132"/>
      <c r="YJ25" s="132"/>
      <c r="YK25" s="190"/>
      <c r="YL25" s="189"/>
      <c r="YM25" s="131"/>
      <c r="YN25" s="105"/>
      <c r="YO25" s="105"/>
      <c r="YP25" s="106"/>
      <c r="YQ25" s="107"/>
      <c r="YR25" s="132"/>
      <c r="YS25" s="132"/>
      <c r="YT25" s="132"/>
      <c r="YU25" s="190"/>
      <c r="YV25" s="189"/>
      <c r="YW25" s="131"/>
      <c r="YX25" s="105"/>
      <c r="YY25" s="105"/>
      <c r="YZ25" s="106"/>
      <c r="ZA25" s="107"/>
      <c r="ZB25" s="132"/>
      <c r="ZC25" s="132"/>
      <c r="ZD25" s="132"/>
      <c r="ZE25" s="190"/>
      <c r="ZF25" s="189"/>
      <c r="ZG25" s="131"/>
      <c r="ZH25" s="105"/>
      <c r="ZI25" s="105"/>
      <c r="ZJ25" s="106"/>
      <c r="ZK25" s="107"/>
      <c r="ZL25" s="132"/>
      <c r="ZM25" s="132"/>
      <c r="ZN25" s="132"/>
      <c r="ZO25" s="190"/>
      <c r="ZP25" s="189"/>
      <c r="ZQ25" s="131"/>
      <c r="ZR25" s="105"/>
      <c r="ZS25" s="105"/>
      <c r="ZT25" s="106"/>
      <c r="ZU25" s="107"/>
      <c r="ZV25" s="132"/>
      <c r="ZW25" s="132"/>
      <c r="ZX25" s="132"/>
      <c r="ZY25" s="190"/>
      <c r="ZZ25" s="189"/>
      <c r="AAA25" s="131"/>
      <c r="AAB25" s="105"/>
      <c r="AAC25" s="105"/>
      <c r="AAD25" s="106"/>
      <c r="AAE25" s="107"/>
      <c r="AAF25" s="132"/>
      <c r="AAG25" s="132"/>
      <c r="AAH25" s="132"/>
      <c r="AAI25" s="190"/>
      <c r="AAJ25" s="189"/>
      <c r="AAK25" s="131"/>
      <c r="AAL25" s="105"/>
      <c r="AAM25" s="105"/>
      <c r="AAN25" s="106"/>
      <c r="AAO25" s="107"/>
      <c r="AAP25" s="132"/>
      <c r="AAQ25" s="132"/>
      <c r="AAR25" s="132"/>
      <c r="AAS25" s="190"/>
      <c r="AAT25" s="189"/>
      <c r="AAU25" s="131"/>
      <c r="AAV25" s="105"/>
      <c r="AAW25" s="105"/>
      <c r="AAX25" s="106"/>
      <c r="AAY25" s="107"/>
      <c r="AAZ25" s="132"/>
      <c r="ABA25" s="132"/>
      <c r="ABB25" s="132"/>
      <c r="ABC25" s="190"/>
      <c r="ABD25" s="189"/>
      <c r="ABE25" s="131"/>
      <c r="ABF25" s="105"/>
      <c r="ABG25" s="105"/>
      <c r="ABH25" s="106"/>
      <c r="ABI25" s="107"/>
      <c r="ABJ25" s="132"/>
      <c r="ABK25" s="132"/>
      <c r="ABL25" s="132"/>
      <c r="ABM25" s="190"/>
      <c r="ABN25" s="189"/>
      <c r="ABO25" s="131"/>
      <c r="ABP25" s="105"/>
      <c r="ABQ25" s="105"/>
      <c r="ABR25" s="106"/>
      <c r="ABS25" s="107"/>
      <c r="ABT25" s="132"/>
      <c r="ABU25" s="132"/>
      <c r="ABV25" s="132"/>
      <c r="ABW25" s="190"/>
      <c r="ABX25" s="189"/>
      <c r="ABY25" s="131"/>
      <c r="ABZ25" s="105"/>
      <c r="ACA25" s="105"/>
      <c r="ACB25" s="106"/>
      <c r="ACC25" s="107"/>
      <c r="ACD25" s="132"/>
      <c r="ACE25" s="132"/>
      <c r="ACF25" s="132"/>
      <c r="ACG25" s="190"/>
      <c r="ACH25" s="189"/>
      <c r="ACI25" s="131"/>
      <c r="ACJ25" s="105"/>
      <c r="ACK25" s="105"/>
      <c r="ACL25" s="106"/>
      <c r="ACM25" s="107"/>
      <c r="ACN25" s="132"/>
      <c r="ACO25" s="132"/>
      <c r="ACP25" s="132"/>
      <c r="ACQ25" s="190"/>
      <c r="ACR25" s="189"/>
      <c r="ACS25" s="131"/>
      <c r="ACT25" s="105"/>
      <c r="ACU25" s="105"/>
      <c r="ACV25" s="106"/>
      <c r="ACW25" s="107"/>
      <c r="ACX25" s="132"/>
      <c r="ACY25" s="132"/>
      <c r="ACZ25" s="132"/>
      <c r="ADA25" s="190"/>
      <c r="ADB25" s="189"/>
      <c r="ADC25" s="131"/>
      <c r="ADD25" s="105"/>
      <c r="ADE25" s="105"/>
      <c r="ADF25" s="106"/>
      <c r="ADG25" s="107"/>
      <c r="ADH25" s="132"/>
      <c r="ADI25" s="132"/>
      <c r="ADJ25" s="132"/>
      <c r="ADK25" s="190"/>
      <c r="ADL25" s="189"/>
      <c r="ADM25" s="131"/>
      <c r="ADN25" s="105"/>
      <c r="ADO25" s="105"/>
      <c r="ADP25" s="106"/>
      <c r="ADQ25" s="107"/>
      <c r="ADR25" s="132"/>
      <c r="ADS25" s="132"/>
      <c r="ADT25" s="132"/>
      <c r="ADU25" s="190"/>
      <c r="ADV25" s="189"/>
      <c r="ADW25" s="131"/>
      <c r="ADX25" s="105"/>
      <c r="ADY25" s="105"/>
      <c r="ADZ25" s="106"/>
      <c r="AEA25" s="107"/>
      <c r="AEB25" s="132"/>
      <c r="AEC25" s="132"/>
      <c r="AED25" s="132"/>
      <c r="AEE25" s="190"/>
      <c r="AEF25" s="189"/>
      <c r="AEG25" s="131"/>
      <c r="AEH25" s="105"/>
      <c r="AEI25" s="105"/>
      <c r="AEJ25" s="106"/>
      <c r="AEK25" s="107"/>
      <c r="AEL25" s="132"/>
      <c r="AEM25" s="132"/>
      <c r="AEN25" s="132"/>
      <c r="AEO25" s="190"/>
      <c r="AEP25" s="189"/>
      <c r="AEQ25" s="131"/>
      <c r="AER25" s="105"/>
      <c r="AES25" s="105"/>
      <c r="AET25" s="106"/>
      <c r="AEU25" s="107"/>
      <c r="AEV25" s="132"/>
      <c r="AEW25" s="132"/>
      <c r="AEX25" s="132"/>
      <c r="AEY25" s="190"/>
      <c r="AEZ25" s="189"/>
      <c r="AFA25" s="131"/>
      <c r="AFB25" s="105"/>
      <c r="AFC25" s="105"/>
      <c r="AFD25" s="106"/>
      <c r="AFE25" s="107"/>
      <c r="AFF25" s="132"/>
      <c r="AFG25" s="132"/>
      <c r="AFH25" s="132"/>
      <c r="AFI25" s="190"/>
      <c r="AFJ25" s="189"/>
      <c r="AFK25" s="131"/>
      <c r="AFL25" s="105"/>
      <c r="AFM25" s="105"/>
      <c r="AFN25" s="106"/>
      <c r="AFO25" s="107"/>
      <c r="AFP25" s="132"/>
      <c r="AFQ25" s="132"/>
      <c r="AFR25" s="132"/>
      <c r="AFS25" s="190"/>
      <c r="AFT25" s="189"/>
      <c r="AFU25" s="131"/>
      <c r="AFV25" s="105"/>
      <c r="AFW25" s="105"/>
      <c r="AFX25" s="106"/>
      <c r="AFY25" s="107"/>
      <c r="AFZ25" s="132"/>
      <c r="AGA25" s="132"/>
      <c r="AGB25" s="132"/>
      <c r="AGC25" s="190"/>
      <c r="AGD25" s="189"/>
      <c r="AGE25" s="131"/>
      <c r="AGF25" s="105"/>
      <c r="AGG25" s="105"/>
      <c r="AGH25" s="106"/>
      <c r="AGI25" s="107"/>
      <c r="AGJ25" s="132"/>
      <c r="AGK25" s="132"/>
      <c r="AGL25" s="132"/>
      <c r="AGM25" s="190"/>
      <c r="AGN25" s="189"/>
      <c r="AGO25" s="131"/>
      <c r="AGP25" s="105"/>
      <c r="AGQ25" s="105"/>
      <c r="AGR25" s="106"/>
      <c r="AGS25" s="107"/>
      <c r="AGT25" s="132"/>
      <c r="AGU25" s="132"/>
      <c r="AGV25" s="132"/>
      <c r="AGW25" s="190"/>
      <c r="AGX25" s="189"/>
      <c r="AGY25" s="131"/>
      <c r="AGZ25" s="105"/>
      <c r="AHA25" s="105"/>
      <c r="AHB25" s="106"/>
      <c r="AHC25" s="107"/>
      <c r="AHD25" s="132"/>
      <c r="AHE25" s="132"/>
      <c r="AHF25" s="132"/>
      <c r="AHG25" s="190"/>
      <c r="AHH25" s="189"/>
      <c r="AHI25" s="131"/>
      <c r="AHJ25" s="105"/>
      <c r="AHK25" s="105"/>
      <c r="AHL25" s="106"/>
      <c r="AHM25" s="107"/>
      <c r="AHN25" s="132"/>
      <c r="AHO25" s="132"/>
      <c r="AHP25" s="132"/>
      <c r="AHQ25" s="190"/>
      <c r="AHR25" s="189"/>
      <c r="AHS25" s="131"/>
      <c r="AHT25" s="105"/>
      <c r="AHU25" s="105"/>
      <c r="AHV25" s="106"/>
      <c r="AHW25" s="107"/>
      <c r="AHX25" s="132"/>
      <c r="AHY25" s="132"/>
      <c r="AHZ25" s="132"/>
      <c r="AIA25" s="190"/>
      <c r="AIB25" s="189"/>
      <c r="AIC25" s="131"/>
      <c r="AID25" s="105"/>
      <c r="AIE25" s="105"/>
      <c r="AIF25" s="106"/>
      <c r="AIG25" s="107"/>
      <c r="AIH25" s="132"/>
      <c r="AII25" s="132"/>
      <c r="AIJ25" s="132"/>
      <c r="AIK25" s="190"/>
      <c r="AIL25" s="189"/>
      <c r="AIM25" s="131"/>
      <c r="AIN25" s="105"/>
      <c r="AIO25" s="105"/>
      <c r="AIP25" s="106"/>
      <c r="AIQ25" s="107"/>
      <c r="AIR25" s="132"/>
      <c r="AIS25" s="132"/>
      <c r="AIT25" s="132"/>
      <c r="AIU25" s="190"/>
      <c r="AIV25" s="189"/>
      <c r="AIW25" s="131"/>
      <c r="AIX25" s="105"/>
      <c r="AIY25" s="105"/>
      <c r="AIZ25" s="106"/>
      <c r="AJA25" s="107"/>
      <c r="AJB25" s="132"/>
      <c r="AJC25" s="132"/>
      <c r="AJD25" s="132"/>
      <c r="AJE25" s="190"/>
      <c r="AJF25" s="189"/>
      <c r="AJG25" s="131"/>
      <c r="AJH25" s="105"/>
      <c r="AJI25" s="105"/>
      <c r="AJJ25" s="106"/>
      <c r="AJK25" s="107"/>
      <c r="AJL25" s="132"/>
      <c r="AJM25" s="132"/>
      <c r="AJN25" s="132"/>
      <c r="AJO25" s="190"/>
      <c r="AJP25" s="189"/>
      <c r="AJQ25" s="131"/>
      <c r="AJR25" s="105"/>
      <c r="AJS25" s="105"/>
      <c r="AJT25" s="106"/>
      <c r="AJU25" s="107"/>
      <c r="AJV25" s="132"/>
      <c r="AJW25" s="132"/>
      <c r="AJX25" s="132"/>
      <c r="AJY25" s="190"/>
      <c r="AJZ25" s="189"/>
      <c r="AKA25" s="131"/>
      <c r="AKB25" s="105"/>
      <c r="AKC25" s="105"/>
      <c r="AKD25" s="106"/>
      <c r="AKE25" s="107"/>
      <c r="AKF25" s="132"/>
      <c r="AKG25" s="132"/>
      <c r="AKH25" s="132"/>
      <c r="AKI25" s="190"/>
      <c r="AKJ25" s="189"/>
      <c r="AKK25" s="131"/>
      <c r="AKL25" s="105"/>
      <c r="AKM25" s="105"/>
      <c r="AKN25" s="106"/>
      <c r="AKO25" s="107"/>
      <c r="AKP25" s="132"/>
      <c r="AKQ25" s="132"/>
      <c r="AKR25" s="132"/>
      <c r="AKS25" s="190"/>
      <c r="AKT25" s="189"/>
      <c r="AKU25" s="131"/>
      <c r="AKV25" s="105"/>
      <c r="AKW25" s="105"/>
      <c r="AKX25" s="106"/>
      <c r="AKY25" s="107"/>
      <c r="AKZ25" s="132"/>
      <c r="ALA25" s="132"/>
      <c r="ALB25" s="132"/>
      <c r="ALC25" s="190"/>
      <c r="ALD25" s="189"/>
      <c r="ALE25" s="131"/>
      <c r="ALF25" s="105"/>
      <c r="ALG25" s="105"/>
      <c r="ALH25" s="106"/>
      <c r="ALI25" s="107"/>
      <c r="ALJ25" s="132"/>
      <c r="ALK25" s="132"/>
      <c r="ALL25" s="132"/>
      <c r="ALM25" s="190"/>
      <c r="ALN25" s="189"/>
      <c r="ALO25" s="131"/>
      <c r="ALP25" s="105"/>
      <c r="ALQ25" s="105"/>
      <c r="ALR25" s="106"/>
      <c r="ALS25" s="107"/>
      <c r="ALT25" s="132"/>
      <c r="ALU25" s="132"/>
      <c r="ALV25" s="132"/>
      <c r="ALW25" s="190"/>
      <c r="ALX25" s="189"/>
      <c r="ALY25" s="131"/>
      <c r="ALZ25" s="105"/>
      <c r="AMA25" s="105"/>
      <c r="AMB25" s="106"/>
      <c r="AMC25" s="107"/>
      <c r="AMD25" s="132"/>
      <c r="AME25" s="132"/>
      <c r="AMF25" s="132"/>
      <c r="AMG25" s="190"/>
      <c r="AMH25" s="189"/>
      <c r="AMI25" s="131"/>
      <c r="AMJ25" s="105"/>
      <c r="AMK25" s="105"/>
      <c r="AML25" s="106"/>
      <c r="AMM25" s="107"/>
      <c r="AMN25" s="132"/>
      <c r="AMO25" s="132"/>
      <c r="AMP25" s="132"/>
      <c r="AMQ25" s="190"/>
      <c r="AMR25" s="189"/>
      <c r="AMS25" s="131"/>
      <c r="AMT25" s="105"/>
      <c r="AMU25" s="105"/>
      <c r="AMV25" s="106"/>
      <c r="AMW25" s="107"/>
      <c r="AMX25" s="132"/>
      <c r="AMY25" s="132"/>
      <c r="AMZ25" s="132"/>
      <c r="ANA25" s="190"/>
      <c r="ANB25" s="189"/>
      <c r="ANC25" s="131"/>
      <c r="AND25" s="105"/>
      <c r="ANE25" s="105"/>
      <c r="ANF25" s="106"/>
      <c r="ANG25" s="107"/>
      <c r="ANH25" s="132"/>
      <c r="ANI25" s="132"/>
      <c r="ANJ25" s="132"/>
      <c r="ANK25" s="190"/>
      <c r="ANL25" s="189"/>
      <c r="ANM25" s="131"/>
      <c r="ANN25" s="105"/>
      <c r="ANO25" s="105"/>
      <c r="ANP25" s="106"/>
      <c r="ANQ25" s="107"/>
      <c r="ANR25" s="132"/>
      <c r="ANS25" s="132"/>
      <c r="ANT25" s="132"/>
      <c r="ANU25" s="190"/>
      <c r="ANV25" s="189"/>
      <c r="ANW25" s="131"/>
      <c r="ANX25" s="105"/>
      <c r="ANY25" s="105"/>
      <c r="ANZ25" s="106"/>
      <c r="AOA25" s="107"/>
      <c r="AOB25" s="132"/>
      <c r="AOC25" s="132"/>
      <c r="AOD25" s="132"/>
      <c r="AOE25" s="190"/>
      <c r="AOF25" s="189"/>
      <c r="AOG25" s="131"/>
      <c r="AOH25" s="105"/>
      <c r="AOI25" s="105"/>
      <c r="AOJ25" s="106"/>
      <c r="AOK25" s="107"/>
      <c r="AOL25" s="132"/>
      <c r="AOM25" s="132"/>
      <c r="AON25" s="132"/>
      <c r="AOO25" s="190"/>
      <c r="AOP25" s="189"/>
      <c r="AOQ25" s="131"/>
      <c r="AOR25" s="105"/>
      <c r="AOS25" s="105"/>
      <c r="AOT25" s="106"/>
      <c r="AOU25" s="107"/>
      <c r="AOV25" s="132"/>
      <c r="AOW25" s="132"/>
      <c r="AOX25" s="132"/>
      <c r="AOY25" s="190"/>
      <c r="AOZ25" s="189"/>
      <c r="APA25" s="131"/>
      <c r="APB25" s="105"/>
      <c r="APC25" s="105"/>
      <c r="APD25" s="106"/>
      <c r="APE25" s="107"/>
      <c r="APF25" s="132"/>
      <c r="APG25" s="132"/>
      <c r="APH25" s="132"/>
      <c r="API25" s="190"/>
      <c r="APJ25" s="189"/>
      <c r="APK25" s="131"/>
      <c r="APL25" s="105"/>
      <c r="APM25" s="105"/>
      <c r="APN25" s="106"/>
      <c r="APO25" s="107"/>
      <c r="APP25" s="132"/>
      <c r="APQ25" s="132"/>
      <c r="APR25" s="132"/>
      <c r="APS25" s="190"/>
      <c r="APT25" s="189"/>
      <c r="APU25" s="131"/>
      <c r="APV25" s="105"/>
      <c r="APW25" s="105"/>
      <c r="APX25" s="106"/>
      <c r="APY25" s="107"/>
      <c r="APZ25" s="132"/>
      <c r="AQA25" s="132"/>
      <c r="AQB25" s="132"/>
      <c r="AQC25" s="190"/>
      <c r="AQD25" s="189"/>
      <c r="AQE25" s="131"/>
      <c r="AQF25" s="105"/>
      <c r="AQG25" s="105"/>
      <c r="AQH25" s="106"/>
      <c r="AQI25" s="107"/>
      <c r="AQJ25" s="132"/>
      <c r="AQK25" s="132"/>
      <c r="AQL25" s="132"/>
      <c r="AQM25" s="190"/>
      <c r="AQN25" s="189"/>
      <c r="AQO25" s="131"/>
      <c r="AQP25" s="105"/>
      <c r="AQQ25" s="105"/>
      <c r="AQR25" s="106"/>
      <c r="AQS25" s="107"/>
      <c r="AQT25" s="132"/>
      <c r="AQU25" s="132"/>
      <c r="AQV25" s="132"/>
      <c r="AQW25" s="190"/>
      <c r="AQX25" s="189"/>
      <c r="AQY25" s="131"/>
      <c r="AQZ25" s="105"/>
      <c r="ARA25" s="105"/>
      <c r="ARB25" s="106"/>
      <c r="ARC25" s="107"/>
      <c r="ARD25" s="132"/>
      <c r="ARE25" s="132"/>
      <c r="ARF25" s="132"/>
      <c r="ARG25" s="190"/>
      <c r="ARH25" s="189"/>
      <c r="ARI25" s="131"/>
      <c r="ARJ25" s="105"/>
      <c r="ARK25" s="105"/>
      <c r="ARL25" s="106"/>
      <c r="ARM25" s="107"/>
      <c r="ARN25" s="132"/>
      <c r="ARO25" s="132"/>
      <c r="ARP25" s="132"/>
      <c r="ARQ25" s="190"/>
      <c r="ARR25" s="189"/>
      <c r="ARS25" s="131"/>
      <c r="ART25" s="105"/>
      <c r="ARU25" s="105"/>
      <c r="ARV25" s="106"/>
      <c r="ARW25" s="107"/>
      <c r="ARX25" s="132"/>
      <c r="ARY25" s="132"/>
      <c r="ARZ25" s="132"/>
      <c r="ASA25" s="190"/>
      <c r="ASB25" s="189"/>
      <c r="ASC25" s="131"/>
      <c r="ASD25" s="105"/>
      <c r="ASE25" s="105"/>
      <c r="ASF25" s="106"/>
      <c r="ASG25" s="107"/>
      <c r="ASH25" s="132"/>
      <c r="ASI25" s="132"/>
      <c r="ASJ25" s="132"/>
      <c r="ASK25" s="190"/>
      <c r="ASL25" s="189"/>
      <c r="ASM25" s="131"/>
      <c r="ASN25" s="105"/>
      <c r="ASO25" s="105"/>
      <c r="ASP25" s="106"/>
      <c r="ASQ25" s="107"/>
      <c r="ASR25" s="132"/>
      <c r="ASS25" s="132"/>
      <c r="AST25" s="132"/>
      <c r="ASU25" s="190"/>
      <c r="ASV25" s="189"/>
      <c r="ASW25" s="131"/>
      <c r="ASX25" s="105"/>
      <c r="ASY25" s="105"/>
      <c r="ASZ25" s="106"/>
      <c r="ATA25" s="107"/>
      <c r="ATB25" s="132"/>
      <c r="ATC25" s="132"/>
      <c r="ATD25" s="132"/>
      <c r="ATE25" s="190"/>
      <c r="ATF25" s="189"/>
      <c r="ATG25" s="131"/>
      <c r="ATH25" s="105"/>
      <c r="ATI25" s="105"/>
      <c r="ATJ25" s="106"/>
      <c r="ATK25" s="107"/>
      <c r="ATL25" s="132"/>
      <c r="ATM25" s="132"/>
      <c r="ATN25" s="132"/>
      <c r="ATO25" s="190"/>
      <c r="ATP25" s="189"/>
      <c r="ATQ25" s="131"/>
      <c r="ATR25" s="105"/>
      <c r="ATS25" s="105"/>
      <c r="ATT25" s="106"/>
      <c r="ATU25" s="107"/>
      <c r="ATV25" s="132"/>
      <c r="ATW25" s="132"/>
      <c r="ATX25" s="132"/>
      <c r="ATY25" s="190"/>
      <c r="ATZ25" s="189"/>
      <c r="AUA25" s="131"/>
      <c r="AUB25" s="105"/>
      <c r="AUC25" s="105"/>
      <c r="AUD25" s="106"/>
      <c r="AUE25" s="107"/>
      <c r="AUF25" s="132"/>
      <c r="AUG25" s="132"/>
      <c r="AUH25" s="132"/>
      <c r="AUI25" s="190"/>
      <c r="AUJ25" s="189"/>
      <c r="AUK25" s="131"/>
      <c r="AUL25" s="105"/>
      <c r="AUM25" s="105"/>
      <c r="AUN25" s="106"/>
      <c r="AUO25" s="107"/>
      <c r="AUP25" s="132"/>
      <c r="AUQ25" s="132"/>
      <c r="AUR25" s="132"/>
      <c r="AUS25" s="190"/>
      <c r="AUT25" s="189"/>
      <c r="AUU25" s="131"/>
      <c r="AUV25" s="105"/>
      <c r="AUW25" s="105"/>
      <c r="AUX25" s="106"/>
      <c r="AUY25" s="107"/>
      <c r="AUZ25" s="132"/>
      <c r="AVA25" s="132"/>
      <c r="AVB25" s="132"/>
      <c r="AVC25" s="190"/>
      <c r="AVD25" s="189"/>
      <c r="AVE25" s="131"/>
      <c r="AVF25" s="105"/>
      <c r="AVG25" s="105"/>
      <c r="AVH25" s="106"/>
      <c r="AVI25" s="107"/>
      <c r="AVJ25" s="132"/>
      <c r="AVK25" s="132"/>
      <c r="AVL25" s="132"/>
      <c r="AVM25" s="190"/>
      <c r="AVN25" s="189"/>
      <c r="AVO25" s="131"/>
      <c r="AVP25" s="105"/>
      <c r="AVQ25" s="105"/>
      <c r="AVR25" s="106"/>
      <c r="AVS25" s="107"/>
      <c r="AVT25" s="132"/>
      <c r="AVU25" s="132"/>
      <c r="AVV25" s="132"/>
      <c r="AVW25" s="190"/>
      <c r="AVX25" s="189"/>
      <c r="AVY25" s="131"/>
      <c r="AVZ25" s="105"/>
      <c r="AWA25" s="105"/>
      <c r="AWB25" s="106"/>
      <c r="AWC25" s="107"/>
      <c r="AWD25" s="132"/>
      <c r="AWE25" s="132"/>
      <c r="AWF25" s="132"/>
      <c r="AWG25" s="190"/>
      <c r="AWH25" s="189"/>
      <c r="AWI25" s="131"/>
      <c r="AWJ25" s="105"/>
      <c r="AWK25" s="105"/>
      <c r="AWL25" s="106"/>
      <c r="AWM25" s="107"/>
      <c r="AWN25" s="132"/>
      <c r="AWO25" s="132"/>
      <c r="AWP25" s="132"/>
      <c r="AWQ25" s="190"/>
      <c r="AWR25" s="189"/>
      <c r="AWS25" s="131"/>
      <c r="AWT25" s="105"/>
      <c r="AWU25" s="105"/>
      <c r="AWV25" s="106"/>
      <c r="AWW25" s="107"/>
      <c r="AWX25" s="132"/>
      <c r="AWY25" s="132"/>
      <c r="AWZ25" s="132"/>
      <c r="AXA25" s="190"/>
      <c r="AXB25" s="189"/>
      <c r="AXC25" s="131"/>
      <c r="AXD25" s="105"/>
      <c r="AXE25" s="105"/>
      <c r="AXF25" s="106"/>
      <c r="AXG25" s="107"/>
      <c r="AXH25" s="132"/>
      <c r="AXI25" s="132"/>
      <c r="AXJ25" s="132"/>
      <c r="AXK25" s="190"/>
      <c r="AXL25" s="189"/>
      <c r="AXM25" s="131"/>
      <c r="AXN25" s="105"/>
      <c r="AXO25" s="105"/>
      <c r="AXP25" s="106"/>
      <c r="AXQ25" s="107"/>
      <c r="AXR25" s="132"/>
      <c r="AXS25" s="132"/>
      <c r="AXT25" s="132"/>
      <c r="AXU25" s="190"/>
      <c r="AXV25" s="189"/>
      <c r="AXW25" s="131"/>
      <c r="AXX25" s="105"/>
      <c r="AXY25" s="105"/>
      <c r="AXZ25" s="106"/>
      <c r="AYA25" s="107"/>
      <c r="AYB25" s="132"/>
      <c r="AYC25" s="132"/>
      <c r="AYD25" s="132"/>
      <c r="AYE25" s="190"/>
      <c r="AYF25" s="189"/>
      <c r="AYG25" s="131"/>
      <c r="AYH25" s="105"/>
      <c r="AYI25" s="105"/>
      <c r="AYJ25" s="106"/>
      <c r="AYK25" s="107"/>
      <c r="AYL25" s="132"/>
      <c r="AYM25" s="132"/>
      <c r="AYN25" s="132"/>
      <c r="AYO25" s="190"/>
      <c r="AYP25" s="189"/>
      <c r="AYQ25" s="131"/>
      <c r="AYR25" s="105"/>
      <c r="AYS25" s="105"/>
      <c r="AYT25" s="106"/>
      <c r="AYU25" s="107"/>
      <c r="AYV25" s="132"/>
      <c r="AYW25" s="132"/>
      <c r="AYX25" s="132"/>
      <c r="AYY25" s="190"/>
      <c r="AYZ25" s="189"/>
      <c r="AZA25" s="131"/>
      <c r="AZB25" s="105"/>
      <c r="AZC25" s="105"/>
      <c r="AZD25" s="106"/>
      <c r="AZE25" s="107"/>
      <c r="AZF25" s="132"/>
      <c r="AZG25" s="132"/>
      <c r="AZH25" s="132"/>
      <c r="AZI25" s="190"/>
      <c r="AZJ25" s="189"/>
      <c r="AZK25" s="131"/>
      <c r="AZL25" s="105"/>
      <c r="AZM25" s="105"/>
      <c r="AZN25" s="106"/>
      <c r="AZO25" s="107"/>
      <c r="AZP25" s="132"/>
      <c r="AZQ25" s="132"/>
      <c r="AZR25" s="132"/>
      <c r="AZS25" s="190"/>
      <c r="AZT25" s="189"/>
      <c r="AZU25" s="131"/>
      <c r="AZV25" s="105"/>
      <c r="AZW25" s="105"/>
      <c r="AZX25" s="106"/>
      <c r="AZY25" s="107"/>
      <c r="AZZ25" s="132"/>
      <c r="BAA25" s="132"/>
      <c r="BAB25" s="132"/>
      <c r="BAC25" s="190"/>
      <c r="BAD25" s="189"/>
      <c r="BAE25" s="131"/>
      <c r="BAF25" s="105"/>
      <c r="BAG25" s="105"/>
      <c r="BAH25" s="106"/>
      <c r="BAI25" s="107"/>
      <c r="BAJ25" s="132"/>
      <c r="BAK25" s="132"/>
      <c r="BAL25" s="132"/>
      <c r="BAM25" s="190"/>
      <c r="BAN25" s="189"/>
      <c r="BAO25" s="131"/>
      <c r="BAP25" s="105"/>
      <c r="BAQ25" s="105"/>
      <c r="BAR25" s="106"/>
      <c r="BAS25" s="107"/>
      <c r="BAT25" s="132"/>
      <c r="BAU25" s="132"/>
      <c r="BAV25" s="132"/>
      <c r="BAW25" s="190"/>
      <c r="BAX25" s="189"/>
      <c r="BAY25" s="131"/>
      <c r="BAZ25" s="105"/>
      <c r="BBA25" s="105"/>
      <c r="BBB25" s="106"/>
      <c r="BBC25" s="107"/>
      <c r="BBD25" s="132"/>
      <c r="BBE25" s="132"/>
      <c r="BBF25" s="132"/>
      <c r="BBG25" s="190"/>
      <c r="BBH25" s="189"/>
      <c r="BBI25" s="131"/>
      <c r="BBJ25" s="105"/>
      <c r="BBK25" s="105"/>
      <c r="BBL25" s="106"/>
      <c r="BBM25" s="107"/>
      <c r="BBN25" s="132"/>
      <c r="BBO25" s="132"/>
      <c r="BBP25" s="132"/>
      <c r="BBQ25" s="190"/>
      <c r="BBR25" s="189"/>
      <c r="BBS25" s="131"/>
      <c r="BBT25" s="105"/>
      <c r="BBU25" s="105"/>
      <c r="BBV25" s="106"/>
      <c r="BBW25" s="107"/>
      <c r="BBX25" s="132"/>
      <c r="BBY25" s="132"/>
      <c r="BBZ25" s="132"/>
      <c r="BCA25" s="190"/>
      <c r="BCB25" s="189"/>
      <c r="BCC25" s="131"/>
      <c r="BCD25" s="105"/>
      <c r="BCE25" s="105"/>
      <c r="BCF25" s="106"/>
      <c r="BCG25" s="107"/>
      <c r="BCH25" s="132"/>
      <c r="BCI25" s="132"/>
      <c r="BCJ25" s="132"/>
      <c r="BCK25" s="190"/>
      <c r="BCL25" s="189"/>
      <c r="BCM25" s="131"/>
      <c r="BCN25" s="105"/>
      <c r="BCO25" s="105"/>
      <c r="BCP25" s="106"/>
      <c r="BCQ25" s="107"/>
      <c r="BCR25" s="132"/>
      <c r="BCS25" s="132"/>
      <c r="BCT25" s="132"/>
      <c r="BCU25" s="190"/>
      <c r="BCV25" s="189"/>
      <c r="BCW25" s="131"/>
      <c r="BCX25" s="105"/>
      <c r="BCY25" s="105"/>
      <c r="BCZ25" s="106"/>
      <c r="BDA25" s="107"/>
      <c r="BDB25" s="132"/>
      <c r="BDC25" s="132"/>
      <c r="BDD25" s="132"/>
      <c r="BDE25" s="190"/>
      <c r="BDF25" s="189"/>
      <c r="BDG25" s="131"/>
      <c r="BDH25" s="105"/>
      <c r="BDI25" s="105"/>
      <c r="BDJ25" s="106"/>
      <c r="BDK25" s="107"/>
      <c r="BDL25" s="132"/>
      <c r="BDM25" s="132"/>
      <c r="BDN25" s="132"/>
      <c r="BDO25" s="190"/>
      <c r="BDP25" s="189"/>
      <c r="BDQ25" s="131"/>
      <c r="BDR25" s="105"/>
      <c r="BDS25" s="105"/>
      <c r="BDT25" s="106"/>
      <c r="BDU25" s="107"/>
      <c r="BDV25" s="132"/>
      <c r="BDW25" s="132"/>
      <c r="BDX25" s="132"/>
      <c r="BDY25" s="190"/>
      <c r="BDZ25" s="189"/>
      <c r="BEA25" s="131"/>
      <c r="BEB25" s="105"/>
      <c r="BEC25" s="105"/>
      <c r="BED25" s="106"/>
      <c r="BEE25" s="107"/>
      <c r="BEF25" s="132"/>
      <c r="BEG25" s="132"/>
      <c r="BEH25" s="132"/>
      <c r="BEI25" s="190"/>
      <c r="BEJ25" s="189"/>
      <c r="BEK25" s="131"/>
      <c r="BEL25" s="105"/>
      <c r="BEM25" s="105"/>
      <c r="BEN25" s="106"/>
      <c r="BEO25" s="107"/>
      <c r="BEP25" s="132"/>
      <c r="BEQ25" s="132"/>
      <c r="BER25" s="132"/>
      <c r="BES25" s="190"/>
      <c r="BET25" s="189"/>
      <c r="BEU25" s="131"/>
      <c r="BEV25" s="105"/>
      <c r="BEW25" s="105"/>
      <c r="BEX25" s="106"/>
      <c r="BEY25" s="107"/>
      <c r="BEZ25" s="132"/>
      <c r="BFA25" s="132"/>
      <c r="BFB25" s="132"/>
      <c r="BFC25" s="190"/>
      <c r="BFD25" s="189"/>
      <c r="BFE25" s="131"/>
      <c r="BFF25" s="105"/>
      <c r="BFG25" s="105"/>
      <c r="BFH25" s="106"/>
      <c r="BFI25" s="107"/>
      <c r="BFJ25" s="132"/>
      <c r="BFK25" s="132"/>
      <c r="BFL25" s="132"/>
      <c r="BFM25" s="190"/>
      <c r="BFN25" s="189"/>
      <c r="BFO25" s="131"/>
      <c r="BFP25" s="105"/>
      <c r="BFQ25" s="105"/>
      <c r="BFR25" s="106"/>
      <c r="BFS25" s="107"/>
      <c r="BFT25" s="132"/>
      <c r="BFU25" s="132"/>
      <c r="BFV25" s="132"/>
      <c r="BFW25" s="190"/>
      <c r="BFX25" s="189"/>
      <c r="BFY25" s="131"/>
      <c r="BFZ25" s="105"/>
      <c r="BGA25" s="105"/>
      <c r="BGB25" s="106"/>
      <c r="BGC25" s="107"/>
      <c r="BGD25" s="132"/>
      <c r="BGE25" s="132"/>
      <c r="BGF25" s="132"/>
      <c r="BGG25" s="190"/>
      <c r="BGH25" s="189"/>
      <c r="BGI25" s="131"/>
      <c r="BGJ25" s="105"/>
      <c r="BGK25" s="105"/>
      <c r="BGL25" s="106"/>
      <c r="BGM25" s="107"/>
      <c r="BGN25" s="132"/>
      <c r="BGO25" s="132"/>
      <c r="BGP25" s="132"/>
      <c r="BGQ25" s="190"/>
      <c r="BGR25" s="189"/>
      <c r="BGS25" s="131"/>
      <c r="BGT25" s="105"/>
      <c r="BGU25" s="105"/>
      <c r="BGV25" s="106"/>
      <c r="BGW25" s="107"/>
      <c r="BGX25" s="132"/>
      <c r="BGY25" s="132"/>
      <c r="BGZ25" s="132"/>
      <c r="BHA25" s="190"/>
      <c r="BHB25" s="189"/>
      <c r="BHC25" s="131"/>
      <c r="BHD25" s="105"/>
      <c r="BHE25" s="105"/>
      <c r="BHF25" s="106"/>
      <c r="BHG25" s="107"/>
      <c r="BHH25" s="132"/>
      <c r="BHI25" s="132"/>
      <c r="BHJ25" s="132"/>
      <c r="BHK25" s="190"/>
      <c r="BHL25" s="189"/>
      <c r="BHM25" s="131"/>
      <c r="BHN25" s="105"/>
      <c r="BHO25" s="105"/>
      <c r="BHP25" s="106"/>
      <c r="BHQ25" s="107"/>
      <c r="BHR25" s="132"/>
      <c r="BHS25" s="132"/>
      <c r="BHT25" s="132"/>
      <c r="BHU25" s="190"/>
      <c r="BHV25" s="189"/>
      <c r="BHW25" s="131"/>
      <c r="BHX25" s="105"/>
      <c r="BHY25" s="105"/>
      <c r="BHZ25" s="106"/>
      <c r="BIA25" s="107"/>
      <c r="BIB25" s="132"/>
      <c r="BIC25" s="132"/>
      <c r="BID25" s="132"/>
      <c r="BIE25" s="190"/>
      <c r="BIF25" s="189"/>
      <c r="BIG25" s="131"/>
      <c r="BIH25" s="105"/>
      <c r="BII25" s="105"/>
      <c r="BIJ25" s="106"/>
      <c r="BIK25" s="107"/>
      <c r="BIL25" s="132"/>
      <c r="BIM25" s="132"/>
      <c r="BIN25" s="132"/>
      <c r="BIO25" s="190"/>
      <c r="BIP25" s="189"/>
      <c r="BIQ25" s="131"/>
      <c r="BIR25" s="105"/>
      <c r="BIS25" s="105"/>
      <c r="BIT25" s="106"/>
      <c r="BIU25" s="107"/>
      <c r="BIV25" s="132"/>
      <c r="BIW25" s="132"/>
      <c r="BIX25" s="132"/>
      <c r="BIY25" s="190"/>
      <c r="BIZ25" s="189"/>
      <c r="BJA25" s="131"/>
      <c r="BJB25" s="105"/>
      <c r="BJC25" s="105"/>
      <c r="BJD25" s="106"/>
      <c r="BJE25" s="107"/>
      <c r="BJF25" s="132"/>
      <c r="BJG25" s="132"/>
      <c r="BJH25" s="132"/>
      <c r="BJI25" s="190"/>
      <c r="BJJ25" s="189"/>
      <c r="BJK25" s="131"/>
      <c r="BJL25" s="105"/>
      <c r="BJM25" s="105"/>
      <c r="BJN25" s="106"/>
      <c r="BJO25" s="107"/>
      <c r="BJP25" s="132"/>
      <c r="BJQ25" s="132"/>
      <c r="BJR25" s="132"/>
      <c r="BJS25" s="190"/>
      <c r="BJT25" s="189"/>
      <c r="BJU25" s="131"/>
      <c r="BJV25" s="105"/>
      <c r="BJW25" s="105"/>
      <c r="BJX25" s="106"/>
      <c r="BJY25" s="107"/>
      <c r="BJZ25" s="132"/>
      <c r="BKA25" s="132"/>
      <c r="BKB25" s="132"/>
      <c r="BKC25" s="190"/>
      <c r="BKD25" s="189"/>
      <c r="BKE25" s="131"/>
      <c r="BKF25" s="105"/>
      <c r="BKG25" s="105"/>
      <c r="BKH25" s="106"/>
      <c r="BKI25" s="107"/>
      <c r="BKJ25" s="132"/>
      <c r="BKK25" s="132"/>
      <c r="BKL25" s="132"/>
      <c r="BKM25" s="190"/>
      <c r="BKN25" s="189"/>
      <c r="BKO25" s="131"/>
      <c r="BKP25" s="105"/>
      <c r="BKQ25" s="105"/>
      <c r="BKR25" s="106"/>
      <c r="BKS25" s="107"/>
      <c r="BKT25" s="132"/>
      <c r="BKU25" s="132"/>
      <c r="BKV25" s="132"/>
      <c r="BKW25" s="190"/>
      <c r="BKX25" s="189"/>
      <c r="BKY25" s="131"/>
      <c r="BKZ25" s="105"/>
      <c r="BLA25" s="105"/>
      <c r="BLB25" s="106"/>
      <c r="BLC25" s="107"/>
      <c r="BLD25" s="132"/>
      <c r="BLE25" s="132"/>
      <c r="BLF25" s="132"/>
      <c r="BLG25" s="190"/>
      <c r="BLH25" s="189"/>
      <c r="BLI25" s="131"/>
      <c r="BLJ25" s="105"/>
      <c r="BLK25" s="105"/>
      <c r="BLL25" s="106"/>
      <c r="BLM25" s="107"/>
      <c r="BLN25" s="132"/>
      <c r="BLO25" s="132"/>
      <c r="BLP25" s="132"/>
      <c r="BLQ25" s="190"/>
      <c r="BLR25" s="189"/>
      <c r="BLS25" s="131"/>
      <c r="BLT25" s="105"/>
      <c r="BLU25" s="105"/>
      <c r="BLV25" s="106"/>
      <c r="BLW25" s="107"/>
      <c r="BLX25" s="132"/>
      <c r="BLY25" s="132"/>
      <c r="BLZ25" s="132"/>
      <c r="BMA25" s="190"/>
      <c r="BMB25" s="189"/>
      <c r="BMC25" s="131"/>
      <c r="BMD25" s="105"/>
      <c r="BME25" s="105"/>
      <c r="BMF25" s="106"/>
      <c r="BMG25" s="107"/>
      <c r="BMH25" s="132"/>
      <c r="BMI25" s="132"/>
      <c r="BMJ25" s="132"/>
      <c r="BMK25" s="190"/>
      <c r="BML25" s="189"/>
      <c r="BMM25" s="131"/>
      <c r="BMN25" s="105"/>
      <c r="BMO25" s="105"/>
      <c r="BMP25" s="106"/>
      <c r="BMQ25" s="107"/>
      <c r="BMR25" s="132"/>
      <c r="BMS25" s="132"/>
      <c r="BMT25" s="132"/>
      <c r="BMU25" s="190"/>
      <c r="BMV25" s="189"/>
      <c r="BMW25" s="131"/>
      <c r="BMX25" s="105"/>
      <c r="BMY25" s="105"/>
      <c r="BMZ25" s="106"/>
      <c r="BNA25" s="107"/>
      <c r="BNB25" s="132"/>
      <c r="BNC25" s="132"/>
      <c r="BND25" s="132"/>
      <c r="BNE25" s="190"/>
      <c r="BNF25" s="189"/>
      <c r="BNG25" s="131"/>
      <c r="BNH25" s="105"/>
      <c r="BNI25" s="105"/>
      <c r="BNJ25" s="106"/>
      <c r="BNK25" s="107"/>
      <c r="BNL25" s="132"/>
      <c r="BNM25" s="132"/>
      <c r="BNN25" s="132"/>
      <c r="BNO25" s="190"/>
      <c r="BNP25" s="189"/>
      <c r="BNQ25" s="131"/>
      <c r="BNR25" s="105"/>
      <c r="BNS25" s="105"/>
      <c r="BNT25" s="106"/>
      <c r="BNU25" s="107"/>
      <c r="BNV25" s="132"/>
      <c r="BNW25" s="132"/>
      <c r="BNX25" s="132"/>
      <c r="BNY25" s="190"/>
      <c r="BNZ25" s="189"/>
      <c r="BOA25" s="131"/>
      <c r="BOB25" s="105"/>
      <c r="BOC25" s="105"/>
      <c r="BOD25" s="106"/>
      <c r="BOE25" s="107"/>
      <c r="BOF25" s="132"/>
      <c r="BOG25" s="132"/>
      <c r="BOH25" s="132"/>
      <c r="BOI25" s="190"/>
      <c r="BOJ25" s="189"/>
      <c r="BOK25" s="131"/>
      <c r="BOL25" s="105"/>
      <c r="BOM25" s="105"/>
      <c r="BON25" s="106"/>
      <c r="BOO25" s="107"/>
      <c r="BOP25" s="132"/>
      <c r="BOQ25" s="132"/>
      <c r="BOR25" s="132"/>
      <c r="BOS25" s="190"/>
      <c r="BOT25" s="189"/>
      <c r="BOU25" s="131"/>
      <c r="BOV25" s="105"/>
      <c r="BOW25" s="105"/>
      <c r="BOX25" s="106"/>
      <c r="BOY25" s="107"/>
      <c r="BOZ25" s="132"/>
      <c r="BPA25" s="132"/>
      <c r="BPB25" s="132"/>
      <c r="BPC25" s="190"/>
      <c r="BPD25" s="189"/>
      <c r="BPE25" s="131"/>
      <c r="BPF25" s="105"/>
      <c r="BPG25" s="105"/>
      <c r="BPH25" s="106"/>
      <c r="BPI25" s="107"/>
      <c r="BPJ25" s="132"/>
      <c r="BPK25" s="132"/>
      <c r="BPL25" s="132"/>
      <c r="BPM25" s="190"/>
      <c r="BPN25" s="189"/>
      <c r="BPO25" s="131"/>
      <c r="BPP25" s="105"/>
      <c r="BPQ25" s="105"/>
      <c r="BPR25" s="106"/>
      <c r="BPS25" s="107"/>
      <c r="BPT25" s="132"/>
      <c r="BPU25" s="132"/>
      <c r="BPV25" s="132"/>
      <c r="BPW25" s="190"/>
      <c r="BPX25" s="189"/>
      <c r="BPY25" s="131"/>
      <c r="BPZ25" s="105"/>
      <c r="BQA25" s="105"/>
      <c r="BQB25" s="106"/>
      <c r="BQC25" s="107"/>
      <c r="BQD25" s="132"/>
      <c r="BQE25" s="132"/>
      <c r="BQF25" s="132"/>
      <c r="BQG25" s="190"/>
      <c r="BQH25" s="189"/>
      <c r="BQI25" s="131"/>
      <c r="BQJ25" s="105"/>
      <c r="BQK25" s="105"/>
      <c r="BQL25" s="106"/>
      <c r="BQM25" s="107"/>
      <c r="BQN25" s="132"/>
      <c r="BQO25" s="132"/>
      <c r="BQP25" s="132"/>
      <c r="BQQ25" s="190"/>
      <c r="BQR25" s="189"/>
      <c r="BQS25" s="131"/>
      <c r="BQT25" s="105"/>
      <c r="BQU25" s="105"/>
      <c r="BQV25" s="106"/>
      <c r="BQW25" s="107"/>
      <c r="BQX25" s="132"/>
      <c r="BQY25" s="132"/>
      <c r="BQZ25" s="132"/>
      <c r="BRA25" s="190"/>
      <c r="BRB25" s="189"/>
      <c r="BRC25" s="131"/>
      <c r="BRD25" s="105"/>
      <c r="BRE25" s="105"/>
      <c r="BRF25" s="106"/>
      <c r="BRG25" s="107"/>
      <c r="BRH25" s="132"/>
      <c r="BRI25" s="132"/>
      <c r="BRJ25" s="132"/>
      <c r="BRK25" s="190"/>
      <c r="BRL25" s="189"/>
      <c r="BRM25" s="131"/>
      <c r="BRN25" s="105"/>
      <c r="BRO25" s="105"/>
      <c r="BRP25" s="106"/>
      <c r="BRQ25" s="107"/>
      <c r="BRR25" s="132"/>
      <c r="BRS25" s="132"/>
      <c r="BRT25" s="132"/>
      <c r="BRU25" s="190"/>
      <c r="BRV25" s="189"/>
      <c r="BRW25" s="131"/>
      <c r="BRX25" s="105"/>
      <c r="BRY25" s="105"/>
      <c r="BRZ25" s="106"/>
      <c r="BSA25" s="107"/>
      <c r="BSB25" s="132"/>
      <c r="BSC25" s="132"/>
      <c r="BSD25" s="132"/>
      <c r="BSE25" s="190"/>
      <c r="BSF25" s="189"/>
      <c r="BSG25" s="131"/>
      <c r="BSH25" s="105"/>
      <c r="BSI25" s="105"/>
      <c r="BSJ25" s="106"/>
      <c r="BSK25" s="107"/>
      <c r="BSL25" s="132"/>
      <c r="BSM25" s="132"/>
      <c r="BSN25" s="132"/>
      <c r="BSO25" s="190"/>
      <c r="BSP25" s="189"/>
      <c r="BSQ25" s="131"/>
      <c r="BSR25" s="105"/>
      <c r="BSS25" s="105"/>
      <c r="BST25" s="106"/>
      <c r="BSU25" s="107"/>
      <c r="BSV25" s="132"/>
      <c r="BSW25" s="132"/>
      <c r="BSX25" s="132"/>
      <c r="BSY25" s="190"/>
      <c r="BSZ25" s="189"/>
      <c r="BTA25" s="131"/>
      <c r="BTB25" s="105"/>
      <c r="BTC25" s="105"/>
      <c r="BTD25" s="106"/>
      <c r="BTE25" s="107"/>
      <c r="BTF25" s="132"/>
      <c r="BTG25" s="132"/>
      <c r="BTH25" s="132"/>
      <c r="BTI25" s="190"/>
      <c r="BTJ25" s="189"/>
      <c r="BTK25" s="131"/>
      <c r="BTL25" s="105"/>
      <c r="BTM25" s="105"/>
      <c r="BTN25" s="106"/>
      <c r="BTO25" s="107"/>
      <c r="BTP25" s="132"/>
      <c r="BTQ25" s="132"/>
      <c r="BTR25" s="132"/>
      <c r="BTS25" s="190"/>
      <c r="BTT25" s="189"/>
      <c r="BTU25" s="131"/>
      <c r="BTV25" s="105"/>
      <c r="BTW25" s="105"/>
      <c r="BTX25" s="106"/>
      <c r="BTY25" s="107"/>
      <c r="BTZ25" s="132"/>
      <c r="BUA25" s="132"/>
      <c r="BUB25" s="132"/>
      <c r="BUC25" s="190"/>
      <c r="BUD25" s="189"/>
      <c r="BUE25" s="131"/>
      <c r="BUF25" s="105"/>
      <c r="BUG25" s="105"/>
      <c r="BUH25" s="106"/>
      <c r="BUI25" s="107"/>
      <c r="BUJ25" s="132"/>
      <c r="BUK25" s="132"/>
      <c r="BUL25" s="132"/>
      <c r="BUM25" s="190"/>
      <c r="BUN25" s="189"/>
      <c r="BUO25" s="131"/>
      <c r="BUP25" s="105"/>
      <c r="BUQ25" s="105"/>
      <c r="BUR25" s="106"/>
      <c r="BUS25" s="107"/>
      <c r="BUT25" s="132"/>
      <c r="BUU25" s="132"/>
      <c r="BUV25" s="132"/>
      <c r="BUW25" s="190"/>
      <c r="BUX25" s="189"/>
      <c r="BUY25" s="131"/>
      <c r="BUZ25" s="105"/>
      <c r="BVA25" s="105"/>
      <c r="BVB25" s="106"/>
      <c r="BVC25" s="107"/>
      <c r="BVD25" s="132"/>
      <c r="BVE25" s="132"/>
      <c r="BVF25" s="132"/>
      <c r="BVG25" s="190"/>
      <c r="BVH25" s="189"/>
      <c r="BVI25" s="131"/>
      <c r="BVJ25" s="105"/>
      <c r="BVK25" s="105"/>
      <c r="BVL25" s="106"/>
      <c r="BVM25" s="107"/>
      <c r="BVN25" s="132"/>
      <c r="BVO25" s="132"/>
      <c r="BVP25" s="132"/>
      <c r="BVQ25" s="190"/>
      <c r="BVR25" s="189"/>
      <c r="BVS25" s="131"/>
      <c r="BVT25" s="105"/>
      <c r="BVU25" s="105"/>
      <c r="BVV25" s="106"/>
      <c r="BVW25" s="107"/>
      <c r="BVX25" s="132"/>
      <c r="BVY25" s="132"/>
      <c r="BVZ25" s="132"/>
      <c r="BWA25" s="190"/>
      <c r="BWB25" s="189"/>
      <c r="BWC25" s="131"/>
      <c r="BWD25" s="105"/>
      <c r="BWE25" s="105"/>
      <c r="BWF25" s="106"/>
      <c r="BWG25" s="107"/>
      <c r="BWH25" s="132"/>
      <c r="BWI25" s="132"/>
      <c r="BWJ25" s="132"/>
      <c r="BWK25" s="190"/>
      <c r="BWL25" s="189"/>
      <c r="BWM25" s="131"/>
      <c r="BWN25" s="105"/>
      <c r="BWO25" s="105"/>
      <c r="BWP25" s="106"/>
      <c r="BWQ25" s="107"/>
      <c r="BWR25" s="132"/>
      <c r="BWS25" s="132"/>
      <c r="BWT25" s="132"/>
      <c r="BWU25" s="190"/>
      <c r="BWV25" s="189"/>
      <c r="BWW25" s="131"/>
      <c r="BWX25" s="105"/>
      <c r="BWY25" s="105"/>
      <c r="BWZ25" s="106"/>
      <c r="BXA25" s="107"/>
      <c r="BXB25" s="132"/>
      <c r="BXC25" s="132"/>
      <c r="BXD25" s="132"/>
      <c r="BXE25" s="190"/>
      <c r="BXF25" s="189"/>
      <c r="BXG25" s="131"/>
      <c r="BXH25" s="105"/>
      <c r="BXI25" s="105"/>
      <c r="BXJ25" s="106"/>
      <c r="BXK25" s="107"/>
      <c r="BXL25" s="132"/>
      <c r="BXM25" s="132"/>
      <c r="BXN25" s="132"/>
      <c r="BXO25" s="190"/>
      <c r="BXP25" s="189"/>
      <c r="BXQ25" s="131"/>
      <c r="BXR25" s="105"/>
      <c r="BXS25" s="105"/>
      <c r="BXT25" s="106"/>
      <c r="BXU25" s="107"/>
      <c r="BXV25" s="132"/>
      <c r="BXW25" s="132"/>
      <c r="BXX25" s="132"/>
      <c r="BXY25" s="190"/>
      <c r="BXZ25" s="189"/>
      <c r="BYA25" s="131"/>
      <c r="BYB25" s="105"/>
      <c r="BYC25" s="105"/>
      <c r="BYD25" s="106"/>
      <c r="BYE25" s="107"/>
      <c r="BYF25" s="132"/>
      <c r="BYG25" s="132"/>
      <c r="BYH25" s="132"/>
      <c r="BYI25" s="190"/>
      <c r="BYJ25" s="189"/>
      <c r="BYK25" s="131"/>
      <c r="BYL25" s="105"/>
      <c r="BYM25" s="105"/>
      <c r="BYN25" s="106"/>
      <c r="BYO25" s="107"/>
      <c r="BYP25" s="132"/>
      <c r="BYQ25" s="132"/>
      <c r="BYR25" s="132"/>
      <c r="BYS25" s="190"/>
      <c r="BYT25" s="189"/>
      <c r="BYU25" s="131"/>
      <c r="BYV25" s="105"/>
      <c r="BYW25" s="105"/>
      <c r="BYX25" s="106"/>
      <c r="BYY25" s="107"/>
      <c r="BYZ25" s="132"/>
      <c r="BZA25" s="132"/>
      <c r="BZB25" s="132"/>
      <c r="BZC25" s="190"/>
      <c r="BZD25" s="189"/>
      <c r="BZE25" s="131"/>
      <c r="BZF25" s="105"/>
      <c r="BZG25" s="105"/>
      <c r="BZH25" s="106"/>
      <c r="BZI25" s="107"/>
      <c r="BZJ25" s="132"/>
      <c r="BZK25" s="132"/>
      <c r="BZL25" s="132"/>
      <c r="BZM25" s="190"/>
      <c r="BZN25" s="189"/>
      <c r="BZO25" s="131"/>
      <c r="BZP25" s="105"/>
      <c r="BZQ25" s="105"/>
      <c r="BZR25" s="106"/>
      <c r="BZS25" s="107"/>
      <c r="BZT25" s="132"/>
      <c r="BZU25" s="132"/>
      <c r="BZV25" s="132"/>
      <c r="BZW25" s="190"/>
      <c r="BZX25" s="189"/>
      <c r="BZY25" s="131"/>
      <c r="BZZ25" s="105"/>
      <c r="CAA25" s="105"/>
      <c r="CAB25" s="106"/>
      <c r="CAC25" s="107"/>
      <c r="CAD25" s="132"/>
      <c r="CAE25" s="132"/>
      <c r="CAF25" s="132"/>
      <c r="CAG25" s="190"/>
      <c r="CAH25" s="189"/>
      <c r="CAI25" s="131"/>
      <c r="CAJ25" s="105"/>
      <c r="CAK25" s="105"/>
      <c r="CAL25" s="106"/>
      <c r="CAM25" s="107"/>
      <c r="CAN25" s="132"/>
      <c r="CAO25" s="132"/>
      <c r="CAP25" s="132"/>
      <c r="CAQ25" s="190"/>
      <c r="CAR25" s="189"/>
      <c r="CAS25" s="131"/>
      <c r="CAT25" s="105"/>
      <c r="CAU25" s="105"/>
      <c r="CAV25" s="106"/>
      <c r="CAW25" s="107"/>
      <c r="CAX25" s="132"/>
      <c r="CAY25" s="132"/>
      <c r="CAZ25" s="132"/>
      <c r="CBA25" s="190"/>
      <c r="CBB25" s="189"/>
      <c r="CBC25" s="131"/>
      <c r="CBD25" s="105"/>
      <c r="CBE25" s="105"/>
      <c r="CBF25" s="106"/>
      <c r="CBG25" s="107"/>
      <c r="CBH25" s="132"/>
      <c r="CBI25" s="132"/>
      <c r="CBJ25" s="132"/>
      <c r="CBK25" s="190"/>
      <c r="CBL25" s="189"/>
      <c r="CBM25" s="131"/>
      <c r="CBN25" s="105"/>
      <c r="CBO25" s="105"/>
      <c r="CBP25" s="106"/>
      <c r="CBQ25" s="107"/>
      <c r="CBR25" s="132"/>
      <c r="CBS25" s="132"/>
      <c r="CBT25" s="132"/>
      <c r="CBU25" s="190"/>
      <c r="CBV25" s="189"/>
      <c r="CBW25" s="131"/>
      <c r="CBX25" s="105"/>
      <c r="CBY25" s="105"/>
      <c r="CBZ25" s="106"/>
      <c r="CCA25" s="107"/>
      <c r="CCB25" s="132"/>
      <c r="CCC25" s="132"/>
      <c r="CCD25" s="132"/>
      <c r="CCE25" s="190"/>
      <c r="CCF25" s="189"/>
      <c r="CCG25" s="131"/>
      <c r="CCH25" s="105"/>
      <c r="CCI25" s="105"/>
      <c r="CCJ25" s="106"/>
      <c r="CCK25" s="107"/>
      <c r="CCL25" s="132"/>
      <c r="CCM25" s="132"/>
      <c r="CCN25" s="132"/>
      <c r="CCO25" s="190"/>
      <c r="CCP25" s="189"/>
      <c r="CCQ25" s="131"/>
      <c r="CCR25" s="105"/>
      <c r="CCS25" s="105"/>
      <c r="CCT25" s="106"/>
      <c r="CCU25" s="107"/>
      <c r="CCV25" s="132"/>
      <c r="CCW25" s="132"/>
      <c r="CCX25" s="132"/>
      <c r="CCY25" s="190"/>
      <c r="CCZ25" s="189"/>
      <c r="CDA25" s="131"/>
      <c r="CDB25" s="105"/>
      <c r="CDC25" s="105"/>
      <c r="CDD25" s="106"/>
      <c r="CDE25" s="107"/>
      <c r="CDF25" s="132"/>
      <c r="CDG25" s="132"/>
      <c r="CDH25" s="132"/>
      <c r="CDI25" s="190"/>
      <c r="CDJ25" s="189"/>
      <c r="CDK25" s="131"/>
      <c r="CDL25" s="105"/>
      <c r="CDM25" s="105"/>
      <c r="CDN25" s="106"/>
      <c r="CDO25" s="107"/>
      <c r="CDP25" s="132"/>
      <c r="CDQ25" s="132"/>
      <c r="CDR25" s="132"/>
      <c r="CDS25" s="190"/>
      <c r="CDT25" s="189"/>
      <c r="CDU25" s="131"/>
      <c r="CDV25" s="105"/>
      <c r="CDW25" s="105"/>
      <c r="CDX25" s="106"/>
      <c r="CDY25" s="107"/>
      <c r="CDZ25" s="132"/>
      <c r="CEA25" s="132"/>
      <c r="CEB25" s="132"/>
      <c r="CEC25" s="190"/>
      <c r="CED25" s="189"/>
      <c r="CEE25" s="131"/>
      <c r="CEF25" s="105"/>
      <c r="CEG25" s="105"/>
      <c r="CEH25" s="106"/>
      <c r="CEI25" s="107"/>
      <c r="CEJ25" s="132"/>
      <c r="CEK25" s="132"/>
      <c r="CEL25" s="132"/>
      <c r="CEM25" s="190"/>
      <c r="CEN25" s="189"/>
      <c r="CEO25" s="131"/>
      <c r="CEP25" s="105"/>
      <c r="CEQ25" s="105"/>
      <c r="CER25" s="106"/>
      <c r="CES25" s="107"/>
      <c r="CET25" s="132"/>
      <c r="CEU25" s="132"/>
      <c r="CEV25" s="132"/>
      <c r="CEW25" s="190"/>
      <c r="CEX25" s="189"/>
      <c r="CEY25" s="131"/>
      <c r="CEZ25" s="105"/>
      <c r="CFA25" s="105"/>
      <c r="CFB25" s="106"/>
      <c r="CFC25" s="107"/>
      <c r="CFD25" s="132"/>
      <c r="CFE25" s="132"/>
      <c r="CFF25" s="132"/>
      <c r="CFG25" s="190"/>
      <c r="CFH25" s="189"/>
      <c r="CFI25" s="131"/>
      <c r="CFJ25" s="105"/>
      <c r="CFK25" s="105"/>
      <c r="CFL25" s="106"/>
      <c r="CFM25" s="107"/>
      <c r="CFN25" s="132"/>
      <c r="CFO25" s="132"/>
      <c r="CFP25" s="132"/>
      <c r="CFQ25" s="190"/>
      <c r="CFR25" s="189"/>
      <c r="CFS25" s="131"/>
      <c r="CFT25" s="105"/>
      <c r="CFU25" s="105"/>
      <c r="CFV25" s="106"/>
      <c r="CFW25" s="107"/>
      <c r="CFX25" s="132"/>
      <c r="CFY25" s="132"/>
      <c r="CFZ25" s="132"/>
      <c r="CGA25" s="190"/>
      <c r="CGB25" s="189"/>
      <c r="CGC25" s="131"/>
      <c r="CGD25" s="105"/>
      <c r="CGE25" s="105"/>
      <c r="CGF25" s="106"/>
      <c r="CGG25" s="107"/>
      <c r="CGH25" s="132"/>
      <c r="CGI25" s="132"/>
      <c r="CGJ25" s="132"/>
      <c r="CGK25" s="190"/>
      <c r="CGL25" s="189"/>
      <c r="CGM25" s="131"/>
      <c r="CGN25" s="105"/>
      <c r="CGO25" s="105"/>
      <c r="CGP25" s="106"/>
      <c r="CGQ25" s="107"/>
      <c r="CGR25" s="132"/>
      <c r="CGS25" s="132"/>
      <c r="CGT25" s="132"/>
      <c r="CGU25" s="190"/>
      <c r="CGV25" s="189"/>
      <c r="CGW25" s="131"/>
      <c r="CGX25" s="105"/>
      <c r="CGY25" s="105"/>
      <c r="CGZ25" s="106"/>
      <c r="CHA25" s="107"/>
      <c r="CHB25" s="132"/>
      <c r="CHC25" s="132"/>
      <c r="CHD25" s="132"/>
      <c r="CHE25" s="190"/>
      <c r="CHF25" s="189"/>
      <c r="CHG25" s="131"/>
      <c r="CHH25" s="105"/>
      <c r="CHI25" s="105"/>
      <c r="CHJ25" s="106"/>
      <c r="CHK25" s="107"/>
      <c r="CHL25" s="132"/>
      <c r="CHM25" s="132"/>
      <c r="CHN25" s="132"/>
      <c r="CHO25" s="190"/>
      <c r="CHP25" s="189"/>
      <c r="CHQ25" s="131"/>
      <c r="CHR25" s="105"/>
      <c r="CHS25" s="105"/>
      <c r="CHT25" s="106"/>
      <c r="CHU25" s="107"/>
      <c r="CHV25" s="132"/>
      <c r="CHW25" s="132"/>
      <c r="CHX25" s="132"/>
      <c r="CHY25" s="190"/>
      <c r="CHZ25" s="189"/>
      <c r="CIA25" s="131"/>
      <c r="CIB25" s="105"/>
      <c r="CIC25" s="105"/>
      <c r="CID25" s="106"/>
      <c r="CIE25" s="107"/>
      <c r="CIF25" s="132"/>
      <c r="CIG25" s="132"/>
      <c r="CIH25" s="132"/>
      <c r="CII25" s="190"/>
      <c r="CIJ25" s="189"/>
      <c r="CIK25" s="131"/>
      <c r="CIL25" s="105"/>
      <c r="CIM25" s="105"/>
      <c r="CIN25" s="106"/>
      <c r="CIO25" s="107"/>
      <c r="CIP25" s="132"/>
      <c r="CIQ25" s="132"/>
      <c r="CIR25" s="132"/>
      <c r="CIS25" s="190"/>
      <c r="CIT25" s="189"/>
      <c r="CIU25" s="131"/>
      <c r="CIV25" s="105"/>
      <c r="CIW25" s="105"/>
      <c r="CIX25" s="106"/>
      <c r="CIY25" s="107"/>
      <c r="CIZ25" s="132"/>
      <c r="CJA25" s="132"/>
      <c r="CJB25" s="132"/>
      <c r="CJC25" s="190"/>
      <c r="CJD25" s="189"/>
      <c r="CJE25" s="131"/>
      <c r="CJF25" s="105"/>
      <c r="CJG25" s="105"/>
      <c r="CJH25" s="106"/>
      <c r="CJI25" s="107"/>
      <c r="CJJ25" s="132"/>
      <c r="CJK25" s="132"/>
      <c r="CJL25" s="132"/>
      <c r="CJM25" s="190"/>
      <c r="CJN25" s="189"/>
      <c r="CJO25" s="131"/>
      <c r="CJP25" s="105"/>
      <c r="CJQ25" s="105"/>
      <c r="CJR25" s="106"/>
      <c r="CJS25" s="107"/>
      <c r="CJT25" s="132"/>
      <c r="CJU25" s="132"/>
      <c r="CJV25" s="132"/>
      <c r="CJW25" s="190"/>
      <c r="CJX25" s="189"/>
      <c r="CJY25" s="131"/>
      <c r="CJZ25" s="105"/>
      <c r="CKA25" s="105"/>
      <c r="CKB25" s="106"/>
      <c r="CKC25" s="107"/>
      <c r="CKD25" s="132"/>
      <c r="CKE25" s="132"/>
      <c r="CKF25" s="132"/>
      <c r="CKG25" s="190"/>
      <c r="CKH25" s="189"/>
      <c r="CKI25" s="131"/>
      <c r="CKJ25" s="105"/>
      <c r="CKK25" s="105"/>
      <c r="CKL25" s="106"/>
      <c r="CKM25" s="107"/>
      <c r="CKN25" s="132"/>
      <c r="CKO25" s="132"/>
      <c r="CKP25" s="132"/>
      <c r="CKQ25" s="190"/>
      <c r="CKR25" s="189"/>
      <c r="CKS25" s="131"/>
      <c r="CKT25" s="105"/>
      <c r="CKU25" s="105"/>
      <c r="CKV25" s="106"/>
      <c r="CKW25" s="107"/>
      <c r="CKX25" s="132"/>
      <c r="CKY25" s="132"/>
      <c r="CKZ25" s="132"/>
      <c r="CLA25" s="190"/>
      <c r="CLB25" s="189"/>
      <c r="CLC25" s="131"/>
      <c r="CLD25" s="105"/>
      <c r="CLE25" s="105"/>
      <c r="CLF25" s="106"/>
      <c r="CLG25" s="107"/>
      <c r="CLH25" s="132"/>
      <c r="CLI25" s="132"/>
      <c r="CLJ25" s="132"/>
      <c r="CLK25" s="190"/>
      <c r="CLL25" s="189"/>
      <c r="CLM25" s="131"/>
      <c r="CLN25" s="105"/>
      <c r="CLO25" s="105"/>
      <c r="CLP25" s="106"/>
      <c r="CLQ25" s="107"/>
      <c r="CLR25" s="132"/>
      <c r="CLS25" s="132"/>
      <c r="CLT25" s="132"/>
      <c r="CLU25" s="190"/>
      <c r="CLV25" s="189"/>
      <c r="CLW25" s="131"/>
      <c r="CLX25" s="105"/>
      <c r="CLY25" s="105"/>
      <c r="CLZ25" s="106"/>
      <c r="CMA25" s="107"/>
      <c r="CMB25" s="132"/>
      <c r="CMC25" s="132"/>
      <c r="CMD25" s="132"/>
      <c r="CME25" s="190"/>
      <c r="CMF25" s="189"/>
      <c r="CMG25" s="131"/>
      <c r="CMH25" s="105"/>
      <c r="CMI25" s="105"/>
      <c r="CMJ25" s="106"/>
      <c r="CMK25" s="107"/>
      <c r="CML25" s="132"/>
      <c r="CMM25" s="132"/>
      <c r="CMN25" s="132"/>
      <c r="CMO25" s="190"/>
      <c r="CMP25" s="189"/>
      <c r="CMQ25" s="131"/>
      <c r="CMR25" s="105"/>
      <c r="CMS25" s="105"/>
      <c r="CMT25" s="106"/>
      <c r="CMU25" s="107"/>
      <c r="CMV25" s="132"/>
      <c r="CMW25" s="132"/>
      <c r="CMX25" s="132"/>
      <c r="CMY25" s="190"/>
      <c r="CMZ25" s="189"/>
      <c r="CNA25" s="131"/>
      <c r="CNB25" s="105"/>
      <c r="CNC25" s="105"/>
      <c r="CND25" s="106"/>
      <c r="CNE25" s="107"/>
      <c r="CNF25" s="132"/>
      <c r="CNG25" s="132"/>
      <c r="CNH25" s="132"/>
      <c r="CNI25" s="190"/>
      <c r="CNJ25" s="189"/>
      <c r="CNK25" s="131"/>
      <c r="CNL25" s="105"/>
      <c r="CNM25" s="105"/>
      <c r="CNN25" s="106"/>
      <c r="CNO25" s="107"/>
      <c r="CNP25" s="132"/>
      <c r="CNQ25" s="132"/>
      <c r="CNR25" s="132"/>
      <c r="CNS25" s="190"/>
      <c r="CNT25" s="189"/>
      <c r="CNU25" s="131"/>
      <c r="CNV25" s="105"/>
      <c r="CNW25" s="105"/>
      <c r="CNX25" s="106"/>
      <c r="CNY25" s="107"/>
      <c r="CNZ25" s="132"/>
      <c r="COA25" s="132"/>
      <c r="COB25" s="132"/>
      <c r="COC25" s="190"/>
      <c r="COD25" s="189"/>
      <c r="COE25" s="131"/>
      <c r="COF25" s="105"/>
      <c r="COG25" s="105"/>
      <c r="COH25" s="106"/>
      <c r="COI25" s="107"/>
      <c r="COJ25" s="132"/>
      <c r="COK25" s="132"/>
      <c r="COL25" s="132"/>
      <c r="COM25" s="190"/>
      <c r="CON25" s="189"/>
      <c r="COO25" s="131"/>
      <c r="COP25" s="105"/>
      <c r="COQ25" s="105"/>
      <c r="COR25" s="106"/>
      <c r="COS25" s="107"/>
      <c r="COT25" s="132"/>
      <c r="COU25" s="132"/>
      <c r="COV25" s="132"/>
      <c r="COW25" s="190"/>
      <c r="COX25" s="189"/>
      <c r="COY25" s="131"/>
      <c r="COZ25" s="105"/>
      <c r="CPA25" s="105"/>
      <c r="CPB25" s="106"/>
      <c r="CPC25" s="107"/>
      <c r="CPD25" s="132"/>
      <c r="CPE25" s="132"/>
      <c r="CPF25" s="132"/>
      <c r="CPG25" s="190"/>
      <c r="CPH25" s="189"/>
      <c r="CPI25" s="131"/>
      <c r="CPJ25" s="105"/>
      <c r="CPK25" s="105"/>
      <c r="CPL25" s="106"/>
      <c r="CPM25" s="107"/>
      <c r="CPN25" s="132"/>
      <c r="CPO25" s="132"/>
      <c r="CPP25" s="132"/>
      <c r="CPQ25" s="190"/>
      <c r="CPR25" s="189"/>
      <c r="CPS25" s="131"/>
      <c r="CPT25" s="105"/>
      <c r="CPU25" s="105"/>
      <c r="CPV25" s="106"/>
      <c r="CPW25" s="107"/>
      <c r="CPX25" s="132"/>
      <c r="CPY25" s="132"/>
      <c r="CPZ25" s="132"/>
      <c r="CQA25" s="190"/>
      <c r="CQB25" s="189"/>
      <c r="CQC25" s="131"/>
      <c r="CQD25" s="105"/>
      <c r="CQE25" s="105"/>
      <c r="CQF25" s="106"/>
      <c r="CQG25" s="107"/>
      <c r="CQH25" s="132"/>
      <c r="CQI25" s="132"/>
      <c r="CQJ25" s="132"/>
      <c r="CQK25" s="190"/>
      <c r="CQL25" s="189"/>
      <c r="CQM25" s="131"/>
      <c r="CQN25" s="105"/>
      <c r="CQO25" s="105"/>
      <c r="CQP25" s="106"/>
      <c r="CQQ25" s="107"/>
      <c r="CQR25" s="132"/>
      <c r="CQS25" s="132"/>
      <c r="CQT25" s="132"/>
      <c r="CQU25" s="190"/>
      <c r="CQV25" s="189"/>
      <c r="CQW25" s="131"/>
      <c r="CQX25" s="105"/>
      <c r="CQY25" s="105"/>
      <c r="CQZ25" s="106"/>
      <c r="CRA25" s="107"/>
      <c r="CRB25" s="132"/>
      <c r="CRC25" s="132"/>
      <c r="CRD25" s="132"/>
      <c r="CRE25" s="190"/>
      <c r="CRF25" s="189"/>
      <c r="CRG25" s="131"/>
      <c r="CRH25" s="105"/>
      <c r="CRI25" s="105"/>
      <c r="CRJ25" s="106"/>
      <c r="CRK25" s="107"/>
      <c r="CRL25" s="132"/>
      <c r="CRM25" s="132"/>
      <c r="CRN25" s="132"/>
      <c r="CRO25" s="190"/>
      <c r="CRP25" s="189"/>
      <c r="CRQ25" s="131"/>
      <c r="CRR25" s="105"/>
      <c r="CRS25" s="105"/>
      <c r="CRT25" s="106"/>
      <c r="CRU25" s="107"/>
      <c r="CRV25" s="132"/>
      <c r="CRW25" s="132"/>
      <c r="CRX25" s="132"/>
      <c r="CRY25" s="190"/>
      <c r="CRZ25" s="189"/>
      <c r="CSA25" s="131"/>
      <c r="CSB25" s="105"/>
      <c r="CSC25" s="105"/>
      <c r="CSD25" s="106"/>
      <c r="CSE25" s="107"/>
      <c r="CSF25" s="132"/>
      <c r="CSG25" s="132"/>
      <c r="CSH25" s="132"/>
      <c r="CSI25" s="190"/>
      <c r="CSJ25" s="189"/>
      <c r="CSK25" s="131"/>
      <c r="CSL25" s="105"/>
      <c r="CSM25" s="105"/>
      <c r="CSN25" s="106"/>
      <c r="CSO25" s="107"/>
      <c r="CSP25" s="132"/>
      <c r="CSQ25" s="132"/>
      <c r="CSR25" s="132"/>
      <c r="CSS25" s="190"/>
      <c r="CST25" s="189"/>
      <c r="CSU25" s="131"/>
      <c r="CSV25" s="105"/>
      <c r="CSW25" s="105"/>
      <c r="CSX25" s="106"/>
      <c r="CSY25" s="107"/>
      <c r="CSZ25" s="132"/>
      <c r="CTA25" s="132"/>
      <c r="CTB25" s="132"/>
      <c r="CTC25" s="190"/>
      <c r="CTD25" s="189"/>
      <c r="CTE25" s="131"/>
      <c r="CTF25" s="105"/>
      <c r="CTG25" s="105"/>
      <c r="CTH25" s="106"/>
      <c r="CTI25" s="107"/>
      <c r="CTJ25" s="132"/>
      <c r="CTK25" s="132"/>
      <c r="CTL25" s="132"/>
      <c r="CTM25" s="190"/>
      <c r="CTN25" s="189"/>
      <c r="CTO25" s="131"/>
      <c r="CTP25" s="105"/>
      <c r="CTQ25" s="105"/>
      <c r="CTR25" s="106"/>
      <c r="CTS25" s="107"/>
      <c r="CTT25" s="132"/>
      <c r="CTU25" s="132"/>
      <c r="CTV25" s="132"/>
      <c r="CTW25" s="190"/>
      <c r="CTX25" s="189"/>
      <c r="CTY25" s="131"/>
      <c r="CTZ25" s="105"/>
      <c r="CUA25" s="105"/>
      <c r="CUB25" s="106"/>
      <c r="CUC25" s="107"/>
      <c r="CUD25" s="132"/>
      <c r="CUE25" s="132"/>
      <c r="CUF25" s="132"/>
      <c r="CUG25" s="190"/>
      <c r="CUH25" s="189"/>
      <c r="CUI25" s="131"/>
      <c r="CUJ25" s="105"/>
      <c r="CUK25" s="105"/>
      <c r="CUL25" s="106"/>
      <c r="CUM25" s="107"/>
      <c r="CUN25" s="132"/>
      <c r="CUO25" s="132"/>
      <c r="CUP25" s="132"/>
      <c r="CUQ25" s="190"/>
      <c r="CUR25" s="189"/>
      <c r="CUS25" s="131"/>
      <c r="CUT25" s="105"/>
      <c r="CUU25" s="105"/>
      <c r="CUV25" s="106"/>
      <c r="CUW25" s="107"/>
      <c r="CUX25" s="132"/>
      <c r="CUY25" s="132"/>
      <c r="CUZ25" s="132"/>
      <c r="CVA25" s="190"/>
      <c r="CVB25" s="189"/>
      <c r="CVC25" s="131"/>
      <c r="CVD25" s="105"/>
      <c r="CVE25" s="105"/>
      <c r="CVF25" s="106"/>
      <c r="CVG25" s="107"/>
      <c r="CVH25" s="132"/>
      <c r="CVI25" s="132"/>
      <c r="CVJ25" s="132"/>
      <c r="CVK25" s="190"/>
      <c r="CVL25" s="189"/>
      <c r="CVM25" s="131"/>
      <c r="CVN25" s="105"/>
      <c r="CVO25" s="105"/>
      <c r="CVP25" s="106"/>
      <c r="CVQ25" s="107"/>
      <c r="CVR25" s="132"/>
      <c r="CVS25" s="132"/>
      <c r="CVT25" s="132"/>
      <c r="CVU25" s="190"/>
      <c r="CVV25" s="189"/>
      <c r="CVW25" s="131"/>
      <c r="CVX25" s="105"/>
      <c r="CVY25" s="105"/>
      <c r="CVZ25" s="106"/>
      <c r="CWA25" s="107"/>
      <c r="CWB25" s="132"/>
      <c r="CWC25" s="132"/>
      <c r="CWD25" s="132"/>
      <c r="CWE25" s="190"/>
      <c r="CWF25" s="189"/>
      <c r="CWG25" s="131"/>
      <c r="CWH25" s="105"/>
      <c r="CWI25" s="105"/>
      <c r="CWJ25" s="106"/>
      <c r="CWK25" s="107"/>
      <c r="CWL25" s="132"/>
      <c r="CWM25" s="132"/>
      <c r="CWN25" s="132"/>
      <c r="CWO25" s="190"/>
      <c r="CWP25" s="189"/>
      <c r="CWQ25" s="131"/>
      <c r="CWR25" s="105"/>
      <c r="CWS25" s="105"/>
      <c r="CWT25" s="106"/>
      <c r="CWU25" s="107"/>
      <c r="CWV25" s="132"/>
      <c r="CWW25" s="132"/>
      <c r="CWX25" s="132"/>
      <c r="CWY25" s="190"/>
      <c r="CWZ25" s="189"/>
      <c r="CXA25" s="131"/>
      <c r="CXB25" s="105"/>
      <c r="CXC25" s="105"/>
      <c r="CXD25" s="106"/>
      <c r="CXE25" s="107"/>
      <c r="CXF25" s="132"/>
      <c r="CXG25" s="132"/>
      <c r="CXH25" s="132"/>
      <c r="CXI25" s="190"/>
      <c r="CXJ25" s="189"/>
      <c r="CXK25" s="131"/>
      <c r="CXL25" s="105"/>
      <c r="CXM25" s="105"/>
      <c r="CXN25" s="106"/>
      <c r="CXO25" s="107"/>
      <c r="CXP25" s="132"/>
      <c r="CXQ25" s="132"/>
      <c r="CXR25" s="132"/>
      <c r="CXS25" s="190"/>
      <c r="CXT25" s="189"/>
      <c r="CXU25" s="131"/>
      <c r="CXV25" s="105"/>
      <c r="CXW25" s="105"/>
      <c r="CXX25" s="106"/>
      <c r="CXY25" s="107"/>
      <c r="CXZ25" s="132"/>
      <c r="CYA25" s="132"/>
      <c r="CYB25" s="132"/>
      <c r="CYC25" s="190"/>
      <c r="CYD25" s="189"/>
      <c r="CYE25" s="131"/>
      <c r="CYF25" s="105"/>
      <c r="CYG25" s="105"/>
      <c r="CYH25" s="106"/>
      <c r="CYI25" s="107"/>
      <c r="CYJ25" s="132"/>
      <c r="CYK25" s="132"/>
      <c r="CYL25" s="132"/>
      <c r="CYM25" s="190"/>
      <c r="CYN25" s="189"/>
      <c r="CYO25" s="131"/>
      <c r="CYP25" s="105"/>
      <c r="CYQ25" s="105"/>
      <c r="CYR25" s="106"/>
      <c r="CYS25" s="107"/>
      <c r="CYT25" s="132"/>
      <c r="CYU25" s="132"/>
      <c r="CYV25" s="132"/>
      <c r="CYW25" s="190"/>
      <c r="CYX25" s="189"/>
      <c r="CYY25" s="131"/>
      <c r="CYZ25" s="105"/>
      <c r="CZA25" s="105"/>
      <c r="CZB25" s="106"/>
      <c r="CZC25" s="107"/>
      <c r="CZD25" s="132"/>
      <c r="CZE25" s="132"/>
      <c r="CZF25" s="132"/>
      <c r="CZG25" s="190"/>
      <c r="CZH25" s="189"/>
      <c r="CZI25" s="131"/>
      <c r="CZJ25" s="105"/>
      <c r="CZK25" s="105"/>
      <c r="CZL25" s="106"/>
      <c r="CZM25" s="107"/>
      <c r="CZN25" s="132"/>
      <c r="CZO25" s="132"/>
      <c r="CZP25" s="132"/>
      <c r="CZQ25" s="190"/>
      <c r="CZR25" s="189"/>
      <c r="CZS25" s="131"/>
      <c r="CZT25" s="105"/>
      <c r="CZU25" s="105"/>
      <c r="CZV25" s="106"/>
      <c r="CZW25" s="107"/>
      <c r="CZX25" s="132"/>
      <c r="CZY25" s="132"/>
      <c r="CZZ25" s="132"/>
      <c r="DAA25" s="190"/>
      <c r="DAB25" s="189"/>
      <c r="DAC25" s="131"/>
      <c r="DAD25" s="105"/>
      <c r="DAE25" s="105"/>
      <c r="DAF25" s="106"/>
      <c r="DAG25" s="107"/>
      <c r="DAH25" s="132"/>
      <c r="DAI25" s="132"/>
      <c r="DAJ25" s="132"/>
      <c r="DAK25" s="190"/>
      <c r="DAL25" s="189"/>
      <c r="DAM25" s="131"/>
      <c r="DAN25" s="105"/>
      <c r="DAO25" s="105"/>
      <c r="DAP25" s="106"/>
      <c r="DAQ25" s="107"/>
      <c r="DAR25" s="132"/>
      <c r="DAS25" s="132"/>
      <c r="DAT25" s="132"/>
      <c r="DAU25" s="190"/>
      <c r="DAV25" s="189"/>
      <c r="DAW25" s="131"/>
      <c r="DAX25" s="105"/>
      <c r="DAY25" s="105"/>
      <c r="DAZ25" s="106"/>
      <c r="DBA25" s="107"/>
      <c r="DBB25" s="132"/>
      <c r="DBC25" s="132"/>
      <c r="DBD25" s="132"/>
      <c r="DBE25" s="190"/>
      <c r="DBF25" s="189"/>
      <c r="DBG25" s="131"/>
      <c r="DBH25" s="105"/>
      <c r="DBI25" s="105"/>
      <c r="DBJ25" s="106"/>
      <c r="DBK25" s="107"/>
      <c r="DBL25" s="132"/>
      <c r="DBM25" s="132"/>
      <c r="DBN25" s="132"/>
      <c r="DBO25" s="190"/>
      <c r="DBP25" s="189"/>
      <c r="DBQ25" s="131"/>
      <c r="DBR25" s="105"/>
      <c r="DBS25" s="105"/>
      <c r="DBT25" s="106"/>
      <c r="DBU25" s="107"/>
      <c r="DBV25" s="132"/>
      <c r="DBW25" s="132"/>
      <c r="DBX25" s="132"/>
      <c r="DBY25" s="190"/>
      <c r="DBZ25" s="189"/>
      <c r="DCA25" s="131"/>
      <c r="DCB25" s="105"/>
      <c r="DCC25" s="105"/>
      <c r="DCD25" s="106"/>
      <c r="DCE25" s="107"/>
      <c r="DCF25" s="132"/>
      <c r="DCG25" s="132"/>
      <c r="DCH25" s="132"/>
      <c r="DCI25" s="190"/>
      <c r="DCJ25" s="189"/>
      <c r="DCK25" s="131"/>
      <c r="DCL25" s="105"/>
      <c r="DCM25" s="105"/>
      <c r="DCN25" s="106"/>
      <c r="DCO25" s="107"/>
      <c r="DCP25" s="132"/>
      <c r="DCQ25" s="132"/>
      <c r="DCR25" s="132"/>
      <c r="DCS25" s="190"/>
      <c r="DCT25" s="189"/>
      <c r="DCU25" s="131"/>
      <c r="DCV25" s="105"/>
      <c r="DCW25" s="105"/>
      <c r="DCX25" s="106"/>
      <c r="DCY25" s="107"/>
      <c r="DCZ25" s="132"/>
      <c r="DDA25" s="132"/>
      <c r="DDB25" s="132"/>
      <c r="DDC25" s="190"/>
      <c r="DDD25" s="189"/>
      <c r="DDE25" s="131"/>
      <c r="DDF25" s="105"/>
      <c r="DDG25" s="105"/>
      <c r="DDH25" s="106"/>
      <c r="DDI25" s="107"/>
      <c r="DDJ25" s="132"/>
      <c r="DDK25" s="132"/>
      <c r="DDL25" s="132"/>
      <c r="DDM25" s="190"/>
      <c r="DDN25" s="189"/>
      <c r="DDO25" s="131"/>
      <c r="DDP25" s="105"/>
      <c r="DDQ25" s="105"/>
      <c r="DDR25" s="106"/>
      <c r="DDS25" s="107"/>
      <c r="DDT25" s="132"/>
      <c r="DDU25" s="132"/>
      <c r="DDV25" s="132"/>
      <c r="DDW25" s="190"/>
      <c r="DDX25" s="189"/>
      <c r="DDY25" s="131"/>
      <c r="DDZ25" s="105"/>
      <c r="DEA25" s="105"/>
      <c r="DEB25" s="106"/>
      <c r="DEC25" s="107"/>
      <c r="DED25" s="132"/>
      <c r="DEE25" s="132"/>
      <c r="DEF25" s="132"/>
      <c r="DEG25" s="190"/>
      <c r="DEH25" s="189"/>
      <c r="DEI25" s="131"/>
      <c r="DEJ25" s="105"/>
      <c r="DEK25" s="105"/>
      <c r="DEL25" s="106"/>
      <c r="DEM25" s="107"/>
      <c r="DEN25" s="132"/>
      <c r="DEO25" s="132"/>
      <c r="DEP25" s="132"/>
      <c r="DEQ25" s="190"/>
      <c r="DER25" s="189"/>
      <c r="DES25" s="131"/>
      <c r="DET25" s="105"/>
      <c r="DEU25" s="105"/>
      <c r="DEV25" s="106"/>
      <c r="DEW25" s="107"/>
      <c r="DEX25" s="132"/>
      <c r="DEY25" s="132"/>
      <c r="DEZ25" s="132"/>
      <c r="DFA25" s="190"/>
      <c r="DFB25" s="189"/>
      <c r="DFC25" s="131"/>
      <c r="DFD25" s="105"/>
      <c r="DFE25" s="105"/>
      <c r="DFF25" s="106"/>
      <c r="DFG25" s="107"/>
      <c r="DFH25" s="132"/>
      <c r="DFI25" s="132"/>
      <c r="DFJ25" s="132"/>
      <c r="DFK25" s="190"/>
      <c r="DFL25" s="189"/>
      <c r="DFM25" s="131"/>
      <c r="DFN25" s="105"/>
      <c r="DFO25" s="105"/>
      <c r="DFP25" s="106"/>
      <c r="DFQ25" s="107"/>
      <c r="DFR25" s="132"/>
      <c r="DFS25" s="132"/>
      <c r="DFT25" s="132"/>
      <c r="DFU25" s="190"/>
      <c r="DFV25" s="189"/>
      <c r="DFW25" s="131"/>
      <c r="DFX25" s="105"/>
      <c r="DFY25" s="105"/>
      <c r="DFZ25" s="106"/>
      <c r="DGA25" s="107"/>
      <c r="DGB25" s="132"/>
      <c r="DGC25" s="132"/>
      <c r="DGD25" s="132"/>
      <c r="DGE25" s="190"/>
      <c r="DGF25" s="189"/>
      <c r="DGG25" s="131"/>
      <c r="DGH25" s="105"/>
      <c r="DGI25" s="105"/>
      <c r="DGJ25" s="106"/>
      <c r="DGK25" s="107"/>
      <c r="DGL25" s="132"/>
      <c r="DGM25" s="132"/>
      <c r="DGN25" s="132"/>
      <c r="DGO25" s="190"/>
      <c r="DGP25" s="189"/>
      <c r="DGQ25" s="131"/>
      <c r="DGR25" s="105"/>
      <c r="DGS25" s="105"/>
      <c r="DGT25" s="106"/>
      <c r="DGU25" s="107"/>
      <c r="DGV25" s="132"/>
      <c r="DGW25" s="132"/>
      <c r="DGX25" s="132"/>
      <c r="DGY25" s="190"/>
      <c r="DGZ25" s="189"/>
      <c r="DHA25" s="131"/>
      <c r="DHB25" s="105"/>
      <c r="DHC25" s="105"/>
      <c r="DHD25" s="106"/>
      <c r="DHE25" s="107"/>
      <c r="DHF25" s="132"/>
      <c r="DHG25" s="132"/>
      <c r="DHH25" s="132"/>
      <c r="DHI25" s="190"/>
      <c r="DHJ25" s="189"/>
      <c r="DHK25" s="131"/>
      <c r="DHL25" s="105"/>
      <c r="DHM25" s="105"/>
      <c r="DHN25" s="106"/>
      <c r="DHO25" s="107"/>
      <c r="DHP25" s="132"/>
      <c r="DHQ25" s="132"/>
      <c r="DHR25" s="132"/>
      <c r="DHS25" s="190"/>
      <c r="DHT25" s="189"/>
      <c r="DHU25" s="131"/>
      <c r="DHV25" s="105"/>
      <c r="DHW25" s="105"/>
      <c r="DHX25" s="106"/>
      <c r="DHY25" s="107"/>
      <c r="DHZ25" s="132"/>
      <c r="DIA25" s="132"/>
      <c r="DIB25" s="132"/>
      <c r="DIC25" s="190"/>
      <c r="DID25" s="189"/>
      <c r="DIE25" s="131"/>
      <c r="DIF25" s="105"/>
      <c r="DIG25" s="105"/>
      <c r="DIH25" s="106"/>
      <c r="DII25" s="107"/>
      <c r="DIJ25" s="132"/>
      <c r="DIK25" s="132"/>
      <c r="DIL25" s="132"/>
      <c r="DIM25" s="190"/>
      <c r="DIN25" s="189"/>
      <c r="DIO25" s="131"/>
      <c r="DIP25" s="105"/>
      <c r="DIQ25" s="105"/>
      <c r="DIR25" s="106"/>
      <c r="DIS25" s="107"/>
      <c r="DIT25" s="132"/>
      <c r="DIU25" s="132"/>
      <c r="DIV25" s="132"/>
      <c r="DIW25" s="190"/>
      <c r="DIX25" s="189"/>
      <c r="DIY25" s="131"/>
      <c r="DIZ25" s="105"/>
      <c r="DJA25" s="105"/>
      <c r="DJB25" s="106"/>
      <c r="DJC25" s="107"/>
      <c r="DJD25" s="132"/>
      <c r="DJE25" s="132"/>
      <c r="DJF25" s="132"/>
      <c r="DJG25" s="190"/>
      <c r="DJH25" s="189"/>
      <c r="DJI25" s="131"/>
      <c r="DJJ25" s="105"/>
      <c r="DJK25" s="105"/>
      <c r="DJL25" s="106"/>
      <c r="DJM25" s="107"/>
      <c r="DJN25" s="132"/>
      <c r="DJO25" s="132"/>
      <c r="DJP25" s="132"/>
      <c r="DJQ25" s="190"/>
      <c r="DJR25" s="189"/>
      <c r="DJS25" s="131"/>
      <c r="DJT25" s="105"/>
      <c r="DJU25" s="105"/>
      <c r="DJV25" s="106"/>
      <c r="DJW25" s="107"/>
      <c r="DJX25" s="132"/>
      <c r="DJY25" s="132"/>
      <c r="DJZ25" s="132"/>
      <c r="DKA25" s="190"/>
      <c r="DKB25" s="189"/>
      <c r="DKC25" s="131"/>
      <c r="DKD25" s="105"/>
      <c r="DKE25" s="105"/>
      <c r="DKF25" s="106"/>
      <c r="DKG25" s="107"/>
      <c r="DKH25" s="132"/>
      <c r="DKI25" s="132"/>
      <c r="DKJ25" s="132"/>
      <c r="DKK25" s="190"/>
      <c r="DKL25" s="189"/>
      <c r="DKM25" s="131"/>
      <c r="DKN25" s="105"/>
      <c r="DKO25" s="105"/>
      <c r="DKP25" s="106"/>
      <c r="DKQ25" s="107"/>
      <c r="DKR25" s="132"/>
      <c r="DKS25" s="132"/>
      <c r="DKT25" s="132"/>
      <c r="DKU25" s="190"/>
      <c r="DKV25" s="189"/>
      <c r="DKW25" s="131"/>
      <c r="DKX25" s="105"/>
      <c r="DKY25" s="105"/>
      <c r="DKZ25" s="106"/>
      <c r="DLA25" s="107"/>
      <c r="DLB25" s="132"/>
      <c r="DLC25" s="132"/>
      <c r="DLD25" s="132"/>
      <c r="DLE25" s="190"/>
      <c r="DLF25" s="189"/>
      <c r="DLG25" s="131"/>
      <c r="DLH25" s="105"/>
      <c r="DLI25" s="105"/>
      <c r="DLJ25" s="106"/>
      <c r="DLK25" s="107"/>
      <c r="DLL25" s="132"/>
      <c r="DLM25" s="132"/>
      <c r="DLN25" s="132"/>
      <c r="DLO25" s="190"/>
      <c r="DLP25" s="189"/>
      <c r="DLQ25" s="131"/>
      <c r="DLR25" s="105"/>
      <c r="DLS25" s="105"/>
      <c r="DLT25" s="106"/>
      <c r="DLU25" s="107"/>
      <c r="DLV25" s="132"/>
      <c r="DLW25" s="132"/>
      <c r="DLX25" s="132"/>
      <c r="DLY25" s="190"/>
      <c r="DLZ25" s="189"/>
      <c r="DMA25" s="131"/>
      <c r="DMB25" s="105"/>
      <c r="DMC25" s="105"/>
      <c r="DMD25" s="106"/>
      <c r="DME25" s="107"/>
      <c r="DMF25" s="132"/>
      <c r="DMG25" s="132"/>
      <c r="DMH25" s="132"/>
      <c r="DMI25" s="190"/>
      <c r="DMJ25" s="189"/>
      <c r="DMK25" s="131"/>
      <c r="DML25" s="105"/>
      <c r="DMM25" s="105"/>
      <c r="DMN25" s="106"/>
      <c r="DMO25" s="107"/>
      <c r="DMP25" s="132"/>
      <c r="DMQ25" s="132"/>
      <c r="DMR25" s="132"/>
      <c r="DMS25" s="190"/>
      <c r="DMT25" s="189"/>
      <c r="DMU25" s="131"/>
      <c r="DMV25" s="105"/>
      <c r="DMW25" s="105"/>
      <c r="DMX25" s="106"/>
      <c r="DMY25" s="107"/>
      <c r="DMZ25" s="132"/>
      <c r="DNA25" s="132"/>
      <c r="DNB25" s="132"/>
      <c r="DNC25" s="190"/>
      <c r="DND25" s="189"/>
      <c r="DNE25" s="131"/>
      <c r="DNF25" s="105"/>
      <c r="DNG25" s="105"/>
      <c r="DNH25" s="106"/>
      <c r="DNI25" s="107"/>
      <c r="DNJ25" s="132"/>
      <c r="DNK25" s="132"/>
      <c r="DNL25" s="132"/>
      <c r="DNM25" s="190"/>
      <c r="DNN25" s="189"/>
      <c r="DNO25" s="131"/>
      <c r="DNP25" s="105"/>
      <c r="DNQ25" s="105"/>
      <c r="DNR25" s="106"/>
      <c r="DNS25" s="107"/>
      <c r="DNT25" s="132"/>
      <c r="DNU25" s="132"/>
      <c r="DNV25" s="132"/>
      <c r="DNW25" s="190"/>
      <c r="DNX25" s="189"/>
      <c r="DNY25" s="131"/>
      <c r="DNZ25" s="105"/>
      <c r="DOA25" s="105"/>
      <c r="DOB25" s="106"/>
      <c r="DOC25" s="107"/>
      <c r="DOD25" s="132"/>
      <c r="DOE25" s="132"/>
      <c r="DOF25" s="132"/>
      <c r="DOG25" s="190"/>
      <c r="DOH25" s="189"/>
      <c r="DOI25" s="131"/>
      <c r="DOJ25" s="105"/>
      <c r="DOK25" s="105"/>
      <c r="DOL25" s="106"/>
      <c r="DOM25" s="107"/>
      <c r="DON25" s="132"/>
      <c r="DOO25" s="132"/>
      <c r="DOP25" s="132"/>
      <c r="DOQ25" s="190"/>
      <c r="DOR25" s="189"/>
      <c r="DOS25" s="131"/>
      <c r="DOT25" s="105"/>
      <c r="DOU25" s="105"/>
      <c r="DOV25" s="106"/>
      <c r="DOW25" s="107"/>
      <c r="DOX25" s="132"/>
      <c r="DOY25" s="132"/>
      <c r="DOZ25" s="132"/>
      <c r="DPA25" s="190"/>
      <c r="DPB25" s="189"/>
      <c r="DPC25" s="131"/>
      <c r="DPD25" s="105"/>
      <c r="DPE25" s="105"/>
      <c r="DPF25" s="106"/>
      <c r="DPG25" s="107"/>
      <c r="DPH25" s="132"/>
      <c r="DPI25" s="132"/>
      <c r="DPJ25" s="132"/>
      <c r="DPK25" s="190"/>
      <c r="DPL25" s="189"/>
      <c r="DPM25" s="131"/>
      <c r="DPN25" s="105"/>
      <c r="DPO25" s="105"/>
      <c r="DPP25" s="106"/>
      <c r="DPQ25" s="107"/>
      <c r="DPR25" s="132"/>
      <c r="DPS25" s="132"/>
      <c r="DPT25" s="132"/>
      <c r="DPU25" s="190"/>
      <c r="DPV25" s="189"/>
      <c r="DPW25" s="131"/>
      <c r="DPX25" s="105"/>
      <c r="DPY25" s="105"/>
      <c r="DPZ25" s="106"/>
      <c r="DQA25" s="107"/>
      <c r="DQB25" s="132"/>
      <c r="DQC25" s="132"/>
      <c r="DQD25" s="132"/>
      <c r="DQE25" s="190"/>
      <c r="DQF25" s="189"/>
      <c r="DQG25" s="131"/>
      <c r="DQH25" s="105"/>
      <c r="DQI25" s="105"/>
      <c r="DQJ25" s="106"/>
      <c r="DQK25" s="107"/>
      <c r="DQL25" s="132"/>
      <c r="DQM25" s="132"/>
      <c r="DQN25" s="132"/>
      <c r="DQO25" s="190"/>
      <c r="DQP25" s="189"/>
      <c r="DQQ25" s="131"/>
      <c r="DQR25" s="105"/>
      <c r="DQS25" s="105"/>
      <c r="DQT25" s="106"/>
      <c r="DQU25" s="107"/>
      <c r="DQV25" s="132"/>
      <c r="DQW25" s="132"/>
      <c r="DQX25" s="132"/>
      <c r="DQY25" s="190"/>
      <c r="DQZ25" s="189"/>
      <c r="DRA25" s="131"/>
      <c r="DRB25" s="105"/>
      <c r="DRC25" s="105"/>
      <c r="DRD25" s="106"/>
      <c r="DRE25" s="107"/>
      <c r="DRF25" s="132"/>
      <c r="DRG25" s="132"/>
      <c r="DRH25" s="132"/>
      <c r="DRI25" s="190"/>
      <c r="DRJ25" s="189"/>
      <c r="DRK25" s="131"/>
      <c r="DRL25" s="105"/>
      <c r="DRM25" s="105"/>
      <c r="DRN25" s="106"/>
      <c r="DRO25" s="107"/>
      <c r="DRP25" s="132"/>
      <c r="DRQ25" s="132"/>
      <c r="DRR25" s="132"/>
      <c r="DRS25" s="190"/>
      <c r="DRT25" s="189"/>
      <c r="DRU25" s="131"/>
      <c r="DRV25" s="105"/>
      <c r="DRW25" s="105"/>
      <c r="DRX25" s="106"/>
      <c r="DRY25" s="107"/>
      <c r="DRZ25" s="132"/>
      <c r="DSA25" s="132"/>
      <c r="DSB25" s="132"/>
      <c r="DSC25" s="190"/>
      <c r="DSD25" s="189"/>
      <c r="DSE25" s="131"/>
      <c r="DSF25" s="105"/>
      <c r="DSG25" s="105"/>
      <c r="DSH25" s="106"/>
      <c r="DSI25" s="107"/>
      <c r="DSJ25" s="132"/>
      <c r="DSK25" s="132"/>
      <c r="DSL25" s="132"/>
      <c r="DSM25" s="190"/>
      <c r="DSN25" s="189"/>
      <c r="DSO25" s="131"/>
      <c r="DSP25" s="105"/>
      <c r="DSQ25" s="105"/>
      <c r="DSR25" s="106"/>
      <c r="DSS25" s="107"/>
      <c r="DST25" s="132"/>
      <c r="DSU25" s="132"/>
      <c r="DSV25" s="132"/>
      <c r="DSW25" s="190"/>
      <c r="DSX25" s="189"/>
      <c r="DSY25" s="131"/>
      <c r="DSZ25" s="105"/>
      <c r="DTA25" s="105"/>
      <c r="DTB25" s="106"/>
      <c r="DTC25" s="107"/>
      <c r="DTD25" s="132"/>
      <c r="DTE25" s="132"/>
      <c r="DTF25" s="132"/>
      <c r="DTG25" s="190"/>
      <c r="DTH25" s="189"/>
      <c r="DTI25" s="131"/>
      <c r="DTJ25" s="105"/>
      <c r="DTK25" s="105"/>
      <c r="DTL25" s="106"/>
      <c r="DTM25" s="107"/>
      <c r="DTN25" s="132"/>
      <c r="DTO25" s="132"/>
      <c r="DTP25" s="132"/>
      <c r="DTQ25" s="190"/>
      <c r="DTR25" s="189"/>
      <c r="DTS25" s="131"/>
      <c r="DTT25" s="105"/>
      <c r="DTU25" s="105"/>
      <c r="DTV25" s="106"/>
      <c r="DTW25" s="107"/>
      <c r="DTX25" s="132"/>
      <c r="DTY25" s="132"/>
      <c r="DTZ25" s="132"/>
      <c r="DUA25" s="190"/>
      <c r="DUB25" s="189"/>
      <c r="DUC25" s="131"/>
      <c r="DUD25" s="105"/>
      <c r="DUE25" s="105"/>
      <c r="DUF25" s="106"/>
      <c r="DUG25" s="107"/>
      <c r="DUH25" s="132"/>
      <c r="DUI25" s="132"/>
      <c r="DUJ25" s="132"/>
      <c r="DUK25" s="190"/>
      <c r="DUL25" s="189"/>
      <c r="DUM25" s="131"/>
      <c r="DUN25" s="105"/>
      <c r="DUO25" s="105"/>
      <c r="DUP25" s="106"/>
      <c r="DUQ25" s="107"/>
      <c r="DUR25" s="132"/>
      <c r="DUS25" s="132"/>
      <c r="DUT25" s="132"/>
      <c r="DUU25" s="190"/>
      <c r="DUV25" s="189"/>
      <c r="DUW25" s="131"/>
      <c r="DUX25" s="105"/>
      <c r="DUY25" s="105"/>
      <c r="DUZ25" s="106"/>
      <c r="DVA25" s="107"/>
      <c r="DVB25" s="132"/>
      <c r="DVC25" s="132"/>
      <c r="DVD25" s="132"/>
      <c r="DVE25" s="190"/>
      <c r="DVF25" s="189"/>
      <c r="DVG25" s="131"/>
      <c r="DVH25" s="105"/>
      <c r="DVI25" s="105"/>
      <c r="DVJ25" s="106"/>
      <c r="DVK25" s="107"/>
      <c r="DVL25" s="132"/>
      <c r="DVM25" s="132"/>
      <c r="DVN25" s="132"/>
      <c r="DVO25" s="190"/>
      <c r="DVP25" s="189"/>
      <c r="DVQ25" s="131"/>
      <c r="DVR25" s="105"/>
      <c r="DVS25" s="105"/>
      <c r="DVT25" s="106"/>
      <c r="DVU25" s="107"/>
      <c r="DVV25" s="132"/>
      <c r="DVW25" s="132"/>
      <c r="DVX25" s="132"/>
      <c r="DVY25" s="190"/>
      <c r="DVZ25" s="189"/>
      <c r="DWA25" s="131"/>
      <c r="DWB25" s="105"/>
      <c r="DWC25" s="105"/>
      <c r="DWD25" s="106"/>
      <c r="DWE25" s="107"/>
      <c r="DWF25" s="132"/>
      <c r="DWG25" s="132"/>
      <c r="DWH25" s="132"/>
      <c r="DWI25" s="190"/>
      <c r="DWJ25" s="189"/>
      <c r="DWK25" s="131"/>
      <c r="DWL25" s="105"/>
      <c r="DWM25" s="105"/>
      <c r="DWN25" s="106"/>
      <c r="DWO25" s="107"/>
      <c r="DWP25" s="132"/>
      <c r="DWQ25" s="132"/>
      <c r="DWR25" s="132"/>
      <c r="DWS25" s="190"/>
      <c r="DWT25" s="189"/>
      <c r="DWU25" s="131"/>
      <c r="DWV25" s="105"/>
      <c r="DWW25" s="105"/>
      <c r="DWX25" s="106"/>
      <c r="DWY25" s="107"/>
      <c r="DWZ25" s="132"/>
      <c r="DXA25" s="132"/>
      <c r="DXB25" s="132"/>
      <c r="DXC25" s="190"/>
      <c r="DXD25" s="189"/>
      <c r="DXE25" s="131"/>
      <c r="DXF25" s="105"/>
      <c r="DXG25" s="105"/>
      <c r="DXH25" s="106"/>
      <c r="DXI25" s="107"/>
      <c r="DXJ25" s="132"/>
      <c r="DXK25" s="132"/>
      <c r="DXL25" s="132"/>
      <c r="DXM25" s="190"/>
      <c r="DXN25" s="189"/>
      <c r="DXO25" s="131"/>
      <c r="DXP25" s="105"/>
      <c r="DXQ25" s="105"/>
      <c r="DXR25" s="106"/>
      <c r="DXS25" s="107"/>
      <c r="DXT25" s="132"/>
      <c r="DXU25" s="132"/>
      <c r="DXV25" s="132"/>
      <c r="DXW25" s="190"/>
      <c r="DXX25" s="189"/>
      <c r="DXY25" s="131"/>
      <c r="DXZ25" s="105"/>
      <c r="DYA25" s="105"/>
      <c r="DYB25" s="106"/>
      <c r="DYC25" s="107"/>
      <c r="DYD25" s="132"/>
      <c r="DYE25" s="132"/>
      <c r="DYF25" s="132"/>
      <c r="DYG25" s="190"/>
      <c r="DYH25" s="189"/>
      <c r="DYI25" s="131"/>
      <c r="DYJ25" s="105"/>
      <c r="DYK25" s="105"/>
      <c r="DYL25" s="106"/>
      <c r="DYM25" s="107"/>
      <c r="DYN25" s="132"/>
      <c r="DYO25" s="132"/>
      <c r="DYP25" s="132"/>
      <c r="DYQ25" s="190"/>
      <c r="DYR25" s="189"/>
      <c r="DYS25" s="131"/>
      <c r="DYT25" s="105"/>
      <c r="DYU25" s="105"/>
      <c r="DYV25" s="106"/>
      <c r="DYW25" s="107"/>
      <c r="DYX25" s="132"/>
      <c r="DYY25" s="132"/>
      <c r="DYZ25" s="132"/>
      <c r="DZA25" s="190"/>
      <c r="DZB25" s="189"/>
      <c r="DZC25" s="131"/>
      <c r="DZD25" s="105"/>
      <c r="DZE25" s="105"/>
      <c r="DZF25" s="106"/>
      <c r="DZG25" s="107"/>
      <c r="DZH25" s="132"/>
      <c r="DZI25" s="132"/>
      <c r="DZJ25" s="132"/>
      <c r="DZK25" s="190"/>
      <c r="DZL25" s="189"/>
      <c r="DZM25" s="131"/>
      <c r="DZN25" s="105"/>
      <c r="DZO25" s="105"/>
      <c r="DZP25" s="106"/>
      <c r="DZQ25" s="107"/>
      <c r="DZR25" s="132"/>
      <c r="DZS25" s="132"/>
      <c r="DZT25" s="132"/>
      <c r="DZU25" s="190"/>
      <c r="DZV25" s="189"/>
      <c r="DZW25" s="131"/>
      <c r="DZX25" s="105"/>
      <c r="DZY25" s="105"/>
      <c r="DZZ25" s="106"/>
      <c r="EAA25" s="107"/>
      <c r="EAB25" s="132"/>
      <c r="EAC25" s="132"/>
      <c r="EAD25" s="132"/>
      <c r="EAE25" s="190"/>
      <c r="EAF25" s="189"/>
      <c r="EAG25" s="131"/>
      <c r="EAH25" s="105"/>
      <c r="EAI25" s="105"/>
      <c r="EAJ25" s="106"/>
      <c r="EAK25" s="107"/>
      <c r="EAL25" s="132"/>
      <c r="EAM25" s="132"/>
      <c r="EAN25" s="132"/>
      <c r="EAO25" s="190"/>
      <c r="EAP25" s="189"/>
      <c r="EAQ25" s="131"/>
      <c r="EAR25" s="105"/>
      <c r="EAS25" s="105"/>
      <c r="EAT25" s="106"/>
      <c r="EAU25" s="107"/>
      <c r="EAV25" s="132"/>
      <c r="EAW25" s="132"/>
      <c r="EAX25" s="132"/>
      <c r="EAY25" s="190"/>
      <c r="EAZ25" s="189"/>
      <c r="EBA25" s="131"/>
      <c r="EBB25" s="105"/>
      <c r="EBC25" s="105"/>
      <c r="EBD25" s="106"/>
      <c r="EBE25" s="107"/>
      <c r="EBF25" s="132"/>
      <c r="EBG25" s="132"/>
      <c r="EBH25" s="132"/>
      <c r="EBI25" s="190"/>
      <c r="EBJ25" s="189"/>
      <c r="EBK25" s="131"/>
      <c r="EBL25" s="105"/>
      <c r="EBM25" s="105"/>
      <c r="EBN25" s="106"/>
      <c r="EBO25" s="107"/>
      <c r="EBP25" s="132"/>
      <c r="EBQ25" s="132"/>
      <c r="EBR25" s="132"/>
      <c r="EBS25" s="190"/>
      <c r="EBT25" s="189"/>
      <c r="EBU25" s="131"/>
      <c r="EBV25" s="105"/>
      <c r="EBW25" s="105"/>
      <c r="EBX25" s="106"/>
      <c r="EBY25" s="107"/>
      <c r="EBZ25" s="132"/>
      <c r="ECA25" s="132"/>
      <c r="ECB25" s="132"/>
      <c r="ECC25" s="190"/>
      <c r="ECD25" s="189"/>
      <c r="ECE25" s="131"/>
      <c r="ECF25" s="105"/>
      <c r="ECG25" s="105"/>
      <c r="ECH25" s="106"/>
      <c r="ECI25" s="107"/>
      <c r="ECJ25" s="132"/>
      <c r="ECK25" s="132"/>
      <c r="ECL25" s="132"/>
      <c r="ECM25" s="190"/>
      <c r="ECN25" s="189"/>
      <c r="ECO25" s="131"/>
      <c r="ECP25" s="105"/>
      <c r="ECQ25" s="105"/>
      <c r="ECR25" s="106"/>
      <c r="ECS25" s="107"/>
      <c r="ECT25" s="132"/>
      <c r="ECU25" s="132"/>
      <c r="ECV25" s="132"/>
      <c r="ECW25" s="190"/>
      <c r="ECX25" s="189"/>
      <c r="ECY25" s="131"/>
      <c r="ECZ25" s="105"/>
      <c r="EDA25" s="105"/>
      <c r="EDB25" s="106"/>
      <c r="EDC25" s="107"/>
      <c r="EDD25" s="132"/>
      <c r="EDE25" s="132"/>
      <c r="EDF25" s="132"/>
      <c r="EDG25" s="190"/>
      <c r="EDH25" s="189"/>
      <c r="EDI25" s="131"/>
      <c r="EDJ25" s="105"/>
      <c r="EDK25" s="105"/>
      <c r="EDL25" s="106"/>
      <c r="EDM25" s="107"/>
      <c r="EDN25" s="132"/>
      <c r="EDO25" s="132"/>
      <c r="EDP25" s="132"/>
      <c r="EDQ25" s="190"/>
      <c r="EDR25" s="189"/>
      <c r="EDS25" s="131"/>
      <c r="EDT25" s="105"/>
      <c r="EDU25" s="105"/>
      <c r="EDV25" s="106"/>
      <c r="EDW25" s="107"/>
      <c r="EDX25" s="132"/>
      <c r="EDY25" s="132"/>
      <c r="EDZ25" s="132"/>
      <c r="EEA25" s="190"/>
      <c r="EEB25" s="189"/>
      <c r="EEC25" s="131"/>
      <c r="EED25" s="105"/>
      <c r="EEE25" s="105"/>
      <c r="EEF25" s="106"/>
      <c r="EEG25" s="107"/>
      <c r="EEH25" s="132"/>
      <c r="EEI25" s="132"/>
      <c r="EEJ25" s="132"/>
      <c r="EEK25" s="190"/>
      <c r="EEL25" s="189"/>
      <c r="EEM25" s="131"/>
      <c r="EEN25" s="105"/>
      <c r="EEO25" s="105"/>
      <c r="EEP25" s="106"/>
      <c r="EEQ25" s="107"/>
      <c r="EER25" s="132"/>
      <c r="EES25" s="132"/>
      <c r="EET25" s="132"/>
      <c r="EEU25" s="190"/>
      <c r="EEV25" s="189"/>
      <c r="EEW25" s="131"/>
      <c r="EEX25" s="105"/>
      <c r="EEY25" s="105"/>
      <c r="EEZ25" s="106"/>
      <c r="EFA25" s="107"/>
      <c r="EFB25" s="132"/>
      <c r="EFC25" s="132"/>
      <c r="EFD25" s="132"/>
      <c r="EFE25" s="190"/>
      <c r="EFF25" s="189"/>
      <c r="EFG25" s="131"/>
      <c r="EFH25" s="105"/>
      <c r="EFI25" s="105"/>
      <c r="EFJ25" s="106"/>
      <c r="EFK25" s="107"/>
      <c r="EFL25" s="132"/>
      <c r="EFM25" s="132"/>
      <c r="EFN25" s="132"/>
      <c r="EFO25" s="190"/>
      <c r="EFP25" s="189"/>
      <c r="EFQ25" s="131"/>
      <c r="EFR25" s="105"/>
      <c r="EFS25" s="105"/>
      <c r="EFT25" s="106"/>
      <c r="EFU25" s="107"/>
      <c r="EFV25" s="132"/>
      <c r="EFW25" s="132"/>
      <c r="EFX25" s="132"/>
      <c r="EFY25" s="190"/>
      <c r="EFZ25" s="189"/>
      <c r="EGA25" s="131"/>
      <c r="EGB25" s="105"/>
      <c r="EGC25" s="105"/>
      <c r="EGD25" s="106"/>
      <c r="EGE25" s="107"/>
      <c r="EGF25" s="132"/>
      <c r="EGG25" s="132"/>
      <c r="EGH25" s="132"/>
      <c r="EGI25" s="190"/>
      <c r="EGJ25" s="189"/>
      <c r="EGK25" s="131"/>
      <c r="EGL25" s="105"/>
      <c r="EGM25" s="105"/>
      <c r="EGN25" s="106"/>
      <c r="EGO25" s="107"/>
      <c r="EGP25" s="132"/>
      <c r="EGQ25" s="132"/>
      <c r="EGR25" s="132"/>
      <c r="EGS25" s="190"/>
      <c r="EGT25" s="189"/>
      <c r="EGU25" s="131"/>
      <c r="EGV25" s="105"/>
      <c r="EGW25" s="105"/>
      <c r="EGX25" s="106"/>
      <c r="EGY25" s="107"/>
      <c r="EGZ25" s="132"/>
      <c r="EHA25" s="132"/>
      <c r="EHB25" s="132"/>
      <c r="EHC25" s="190"/>
      <c r="EHD25" s="189"/>
      <c r="EHE25" s="131"/>
      <c r="EHF25" s="105"/>
      <c r="EHG25" s="105"/>
      <c r="EHH25" s="106"/>
      <c r="EHI25" s="107"/>
      <c r="EHJ25" s="132"/>
      <c r="EHK25" s="132"/>
      <c r="EHL25" s="132"/>
      <c r="EHM25" s="190"/>
      <c r="EHN25" s="189"/>
      <c r="EHO25" s="131"/>
      <c r="EHP25" s="105"/>
      <c r="EHQ25" s="105"/>
      <c r="EHR25" s="106"/>
      <c r="EHS25" s="107"/>
      <c r="EHT25" s="132"/>
      <c r="EHU25" s="132"/>
      <c r="EHV25" s="132"/>
      <c r="EHW25" s="190"/>
      <c r="EHX25" s="189"/>
      <c r="EHY25" s="131"/>
      <c r="EHZ25" s="105"/>
      <c r="EIA25" s="105"/>
      <c r="EIB25" s="106"/>
      <c r="EIC25" s="107"/>
      <c r="EID25" s="132"/>
      <c r="EIE25" s="132"/>
      <c r="EIF25" s="132"/>
      <c r="EIG25" s="190"/>
      <c r="EIH25" s="189"/>
      <c r="EII25" s="131"/>
      <c r="EIJ25" s="105"/>
      <c r="EIK25" s="105"/>
      <c r="EIL25" s="106"/>
      <c r="EIM25" s="107"/>
      <c r="EIN25" s="132"/>
      <c r="EIO25" s="132"/>
      <c r="EIP25" s="132"/>
      <c r="EIQ25" s="190"/>
      <c r="EIR25" s="189"/>
      <c r="EIS25" s="131"/>
      <c r="EIT25" s="105"/>
      <c r="EIU25" s="105"/>
      <c r="EIV25" s="106"/>
      <c r="EIW25" s="107"/>
      <c r="EIX25" s="132"/>
      <c r="EIY25" s="132"/>
      <c r="EIZ25" s="132"/>
      <c r="EJA25" s="190"/>
      <c r="EJB25" s="189"/>
      <c r="EJC25" s="131"/>
      <c r="EJD25" s="105"/>
      <c r="EJE25" s="105"/>
      <c r="EJF25" s="106"/>
      <c r="EJG25" s="107"/>
      <c r="EJH25" s="132"/>
      <c r="EJI25" s="132"/>
      <c r="EJJ25" s="132"/>
      <c r="EJK25" s="190"/>
      <c r="EJL25" s="189"/>
      <c r="EJM25" s="131"/>
      <c r="EJN25" s="105"/>
      <c r="EJO25" s="105"/>
      <c r="EJP25" s="106"/>
      <c r="EJQ25" s="107"/>
      <c r="EJR25" s="132"/>
      <c r="EJS25" s="132"/>
      <c r="EJT25" s="132"/>
      <c r="EJU25" s="190"/>
      <c r="EJV25" s="189"/>
      <c r="EJW25" s="131"/>
      <c r="EJX25" s="105"/>
      <c r="EJY25" s="105"/>
      <c r="EJZ25" s="106"/>
      <c r="EKA25" s="107"/>
      <c r="EKB25" s="132"/>
      <c r="EKC25" s="132"/>
      <c r="EKD25" s="132"/>
      <c r="EKE25" s="190"/>
      <c r="EKF25" s="189"/>
      <c r="EKG25" s="131"/>
      <c r="EKH25" s="105"/>
      <c r="EKI25" s="105"/>
      <c r="EKJ25" s="106"/>
      <c r="EKK25" s="107"/>
      <c r="EKL25" s="132"/>
      <c r="EKM25" s="132"/>
      <c r="EKN25" s="132"/>
      <c r="EKO25" s="190"/>
      <c r="EKP25" s="189"/>
      <c r="EKQ25" s="131"/>
      <c r="EKR25" s="105"/>
      <c r="EKS25" s="105"/>
      <c r="EKT25" s="106"/>
      <c r="EKU25" s="107"/>
      <c r="EKV25" s="132"/>
      <c r="EKW25" s="132"/>
      <c r="EKX25" s="132"/>
      <c r="EKY25" s="190"/>
      <c r="EKZ25" s="189"/>
      <c r="ELA25" s="131"/>
      <c r="ELB25" s="105"/>
      <c r="ELC25" s="105"/>
      <c r="ELD25" s="106"/>
      <c r="ELE25" s="107"/>
      <c r="ELF25" s="132"/>
      <c r="ELG25" s="132"/>
      <c r="ELH25" s="132"/>
      <c r="ELI25" s="190"/>
      <c r="ELJ25" s="189"/>
      <c r="ELK25" s="131"/>
      <c r="ELL25" s="105"/>
      <c r="ELM25" s="105"/>
      <c r="ELN25" s="106"/>
      <c r="ELO25" s="107"/>
      <c r="ELP25" s="132"/>
      <c r="ELQ25" s="132"/>
      <c r="ELR25" s="132"/>
      <c r="ELS25" s="190"/>
      <c r="ELT25" s="189"/>
      <c r="ELU25" s="131"/>
      <c r="ELV25" s="105"/>
      <c r="ELW25" s="105"/>
      <c r="ELX25" s="106"/>
      <c r="ELY25" s="107"/>
      <c r="ELZ25" s="132"/>
      <c r="EMA25" s="132"/>
      <c r="EMB25" s="132"/>
      <c r="EMC25" s="190"/>
      <c r="EMD25" s="189"/>
      <c r="EME25" s="131"/>
      <c r="EMF25" s="105"/>
      <c r="EMG25" s="105"/>
      <c r="EMH25" s="106"/>
      <c r="EMI25" s="107"/>
      <c r="EMJ25" s="132"/>
      <c r="EMK25" s="132"/>
      <c r="EML25" s="132"/>
      <c r="EMM25" s="190"/>
      <c r="EMN25" s="189"/>
      <c r="EMO25" s="131"/>
      <c r="EMP25" s="105"/>
      <c r="EMQ25" s="105"/>
      <c r="EMR25" s="106"/>
      <c r="EMS25" s="107"/>
      <c r="EMT25" s="132"/>
      <c r="EMU25" s="132"/>
      <c r="EMV25" s="132"/>
      <c r="EMW25" s="190"/>
      <c r="EMX25" s="189"/>
      <c r="EMY25" s="131"/>
      <c r="EMZ25" s="105"/>
      <c r="ENA25" s="105"/>
      <c r="ENB25" s="106"/>
      <c r="ENC25" s="107"/>
      <c r="END25" s="132"/>
      <c r="ENE25" s="132"/>
      <c r="ENF25" s="132"/>
      <c r="ENG25" s="190"/>
      <c r="ENH25" s="189"/>
      <c r="ENI25" s="131"/>
      <c r="ENJ25" s="105"/>
      <c r="ENK25" s="105"/>
      <c r="ENL25" s="106"/>
      <c r="ENM25" s="107"/>
      <c r="ENN25" s="132"/>
      <c r="ENO25" s="132"/>
      <c r="ENP25" s="132"/>
      <c r="ENQ25" s="190"/>
      <c r="ENR25" s="189"/>
      <c r="ENS25" s="131"/>
      <c r="ENT25" s="105"/>
      <c r="ENU25" s="105"/>
      <c r="ENV25" s="106"/>
      <c r="ENW25" s="107"/>
      <c r="ENX25" s="132"/>
      <c r="ENY25" s="132"/>
      <c r="ENZ25" s="132"/>
      <c r="EOA25" s="190"/>
      <c r="EOB25" s="189"/>
      <c r="EOC25" s="131"/>
      <c r="EOD25" s="105"/>
      <c r="EOE25" s="105"/>
      <c r="EOF25" s="106"/>
      <c r="EOG25" s="107"/>
      <c r="EOH25" s="132"/>
      <c r="EOI25" s="132"/>
      <c r="EOJ25" s="132"/>
      <c r="EOK25" s="190"/>
      <c r="EOL25" s="189"/>
      <c r="EOM25" s="131"/>
      <c r="EON25" s="105"/>
      <c r="EOO25" s="105"/>
      <c r="EOP25" s="106"/>
      <c r="EOQ25" s="107"/>
      <c r="EOR25" s="132"/>
      <c r="EOS25" s="132"/>
      <c r="EOT25" s="132"/>
      <c r="EOU25" s="190"/>
      <c r="EOV25" s="189"/>
      <c r="EOW25" s="131"/>
      <c r="EOX25" s="105"/>
      <c r="EOY25" s="105"/>
      <c r="EOZ25" s="106"/>
      <c r="EPA25" s="107"/>
      <c r="EPB25" s="132"/>
      <c r="EPC25" s="132"/>
      <c r="EPD25" s="132"/>
      <c r="EPE25" s="190"/>
      <c r="EPF25" s="189"/>
      <c r="EPG25" s="131"/>
      <c r="EPH25" s="105"/>
      <c r="EPI25" s="105"/>
      <c r="EPJ25" s="106"/>
      <c r="EPK25" s="107"/>
      <c r="EPL25" s="132"/>
      <c r="EPM25" s="132"/>
      <c r="EPN25" s="132"/>
      <c r="EPO25" s="190"/>
      <c r="EPP25" s="189"/>
      <c r="EPQ25" s="131"/>
      <c r="EPR25" s="105"/>
      <c r="EPS25" s="105"/>
      <c r="EPT25" s="106"/>
      <c r="EPU25" s="107"/>
      <c r="EPV25" s="132"/>
      <c r="EPW25" s="132"/>
      <c r="EPX25" s="132"/>
      <c r="EPY25" s="190"/>
      <c r="EPZ25" s="189"/>
      <c r="EQA25" s="131"/>
      <c r="EQB25" s="105"/>
      <c r="EQC25" s="105"/>
      <c r="EQD25" s="106"/>
      <c r="EQE25" s="107"/>
      <c r="EQF25" s="132"/>
      <c r="EQG25" s="132"/>
      <c r="EQH25" s="132"/>
      <c r="EQI25" s="190"/>
      <c r="EQJ25" s="189"/>
      <c r="EQK25" s="131"/>
      <c r="EQL25" s="105"/>
      <c r="EQM25" s="105"/>
      <c r="EQN25" s="106"/>
      <c r="EQO25" s="107"/>
      <c r="EQP25" s="132"/>
      <c r="EQQ25" s="132"/>
      <c r="EQR25" s="132"/>
      <c r="EQS25" s="190"/>
      <c r="EQT25" s="189"/>
      <c r="EQU25" s="131"/>
      <c r="EQV25" s="105"/>
      <c r="EQW25" s="105"/>
      <c r="EQX25" s="106"/>
      <c r="EQY25" s="107"/>
      <c r="EQZ25" s="132"/>
      <c r="ERA25" s="132"/>
      <c r="ERB25" s="132"/>
      <c r="ERC25" s="190"/>
      <c r="ERD25" s="189"/>
      <c r="ERE25" s="131"/>
      <c r="ERF25" s="105"/>
      <c r="ERG25" s="105"/>
      <c r="ERH25" s="106"/>
      <c r="ERI25" s="107"/>
      <c r="ERJ25" s="132"/>
      <c r="ERK25" s="132"/>
      <c r="ERL25" s="132"/>
      <c r="ERM25" s="190"/>
      <c r="ERN25" s="189"/>
      <c r="ERO25" s="131"/>
      <c r="ERP25" s="105"/>
      <c r="ERQ25" s="105"/>
      <c r="ERR25" s="106"/>
      <c r="ERS25" s="107"/>
      <c r="ERT25" s="132"/>
      <c r="ERU25" s="132"/>
      <c r="ERV25" s="132"/>
      <c r="ERW25" s="190"/>
      <c r="ERX25" s="189"/>
      <c r="ERY25" s="131"/>
      <c r="ERZ25" s="105"/>
      <c r="ESA25" s="105"/>
      <c r="ESB25" s="106"/>
      <c r="ESC25" s="107"/>
      <c r="ESD25" s="132"/>
      <c r="ESE25" s="132"/>
      <c r="ESF25" s="132"/>
      <c r="ESG25" s="190"/>
      <c r="ESH25" s="189"/>
      <c r="ESI25" s="131"/>
      <c r="ESJ25" s="105"/>
      <c r="ESK25" s="105"/>
      <c r="ESL25" s="106"/>
      <c r="ESM25" s="107"/>
      <c r="ESN25" s="132"/>
      <c r="ESO25" s="132"/>
      <c r="ESP25" s="132"/>
      <c r="ESQ25" s="190"/>
      <c r="ESR25" s="189"/>
      <c r="ESS25" s="131"/>
      <c r="EST25" s="105"/>
      <c r="ESU25" s="105"/>
      <c r="ESV25" s="106"/>
      <c r="ESW25" s="107"/>
      <c r="ESX25" s="132"/>
      <c r="ESY25" s="132"/>
      <c r="ESZ25" s="132"/>
      <c r="ETA25" s="190"/>
      <c r="ETB25" s="189"/>
      <c r="ETC25" s="131"/>
      <c r="ETD25" s="105"/>
      <c r="ETE25" s="105"/>
      <c r="ETF25" s="106"/>
      <c r="ETG25" s="107"/>
      <c r="ETH25" s="132"/>
      <c r="ETI25" s="132"/>
      <c r="ETJ25" s="132"/>
      <c r="ETK25" s="190"/>
      <c r="ETL25" s="189"/>
      <c r="ETM25" s="131"/>
      <c r="ETN25" s="105"/>
      <c r="ETO25" s="105"/>
      <c r="ETP25" s="106"/>
      <c r="ETQ25" s="107"/>
      <c r="ETR25" s="132"/>
      <c r="ETS25" s="132"/>
      <c r="ETT25" s="132"/>
      <c r="ETU25" s="190"/>
      <c r="ETV25" s="189"/>
      <c r="ETW25" s="131"/>
      <c r="ETX25" s="105"/>
      <c r="ETY25" s="105"/>
      <c r="ETZ25" s="106"/>
      <c r="EUA25" s="107"/>
      <c r="EUB25" s="132"/>
      <c r="EUC25" s="132"/>
      <c r="EUD25" s="132"/>
      <c r="EUE25" s="190"/>
      <c r="EUF25" s="189"/>
      <c r="EUG25" s="131"/>
      <c r="EUH25" s="105"/>
      <c r="EUI25" s="105"/>
      <c r="EUJ25" s="106"/>
      <c r="EUK25" s="107"/>
      <c r="EUL25" s="132"/>
      <c r="EUM25" s="132"/>
      <c r="EUN25" s="132"/>
      <c r="EUO25" s="190"/>
      <c r="EUP25" s="189"/>
      <c r="EUQ25" s="131"/>
      <c r="EUR25" s="105"/>
      <c r="EUS25" s="105"/>
      <c r="EUT25" s="106"/>
      <c r="EUU25" s="107"/>
      <c r="EUV25" s="132"/>
      <c r="EUW25" s="132"/>
      <c r="EUX25" s="132"/>
      <c r="EUY25" s="190"/>
      <c r="EUZ25" s="189"/>
      <c r="EVA25" s="131"/>
      <c r="EVB25" s="105"/>
      <c r="EVC25" s="105"/>
      <c r="EVD25" s="106"/>
      <c r="EVE25" s="107"/>
      <c r="EVF25" s="132"/>
      <c r="EVG25" s="132"/>
      <c r="EVH25" s="132"/>
      <c r="EVI25" s="190"/>
      <c r="EVJ25" s="189"/>
      <c r="EVK25" s="131"/>
      <c r="EVL25" s="105"/>
      <c r="EVM25" s="105"/>
      <c r="EVN25" s="106"/>
      <c r="EVO25" s="107"/>
      <c r="EVP25" s="132"/>
      <c r="EVQ25" s="132"/>
      <c r="EVR25" s="132"/>
      <c r="EVS25" s="190"/>
      <c r="EVT25" s="189"/>
      <c r="EVU25" s="131"/>
      <c r="EVV25" s="105"/>
      <c r="EVW25" s="105"/>
      <c r="EVX25" s="106"/>
      <c r="EVY25" s="107"/>
      <c r="EVZ25" s="132"/>
      <c r="EWA25" s="132"/>
      <c r="EWB25" s="132"/>
      <c r="EWC25" s="190"/>
      <c r="EWD25" s="189"/>
      <c r="EWE25" s="131"/>
      <c r="EWF25" s="105"/>
      <c r="EWG25" s="105"/>
      <c r="EWH25" s="106"/>
      <c r="EWI25" s="107"/>
      <c r="EWJ25" s="132"/>
      <c r="EWK25" s="132"/>
      <c r="EWL25" s="132"/>
      <c r="EWM25" s="190"/>
      <c r="EWN25" s="189"/>
      <c r="EWO25" s="131"/>
      <c r="EWP25" s="105"/>
      <c r="EWQ25" s="105"/>
      <c r="EWR25" s="106"/>
      <c r="EWS25" s="107"/>
      <c r="EWT25" s="132"/>
      <c r="EWU25" s="132"/>
      <c r="EWV25" s="132"/>
      <c r="EWW25" s="190"/>
      <c r="EWX25" s="189"/>
      <c r="EWY25" s="131"/>
      <c r="EWZ25" s="105"/>
      <c r="EXA25" s="105"/>
      <c r="EXB25" s="106"/>
      <c r="EXC25" s="107"/>
      <c r="EXD25" s="132"/>
      <c r="EXE25" s="132"/>
      <c r="EXF25" s="132"/>
      <c r="EXG25" s="190"/>
      <c r="EXH25" s="189"/>
      <c r="EXI25" s="131"/>
      <c r="EXJ25" s="105"/>
      <c r="EXK25" s="105"/>
      <c r="EXL25" s="106"/>
      <c r="EXM25" s="107"/>
      <c r="EXN25" s="132"/>
      <c r="EXO25" s="132"/>
      <c r="EXP25" s="132"/>
      <c r="EXQ25" s="190"/>
      <c r="EXR25" s="189"/>
      <c r="EXS25" s="131"/>
      <c r="EXT25" s="105"/>
      <c r="EXU25" s="105"/>
      <c r="EXV25" s="106"/>
      <c r="EXW25" s="107"/>
      <c r="EXX25" s="132"/>
      <c r="EXY25" s="132"/>
      <c r="EXZ25" s="132"/>
      <c r="EYA25" s="190"/>
      <c r="EYB25" s="189"/>
      <c r="EYC25" s="131"/>
      <c r="EYD25" s="105"/>
      <c r="EYE25" s="105"/>
      <c r="EYF25" s="106"/>
      <c r="EYG25" s="107"/>
      <c r="EYH25" s="132"/>
      <c r="EYI25" s="132"/>
      <c r="EYJ25" s="132"/>
      <c r="EYK25" s="190"/>
      <c r="EYL25" s="189"/>
      <c r="EYM25" s="131"/>
      <c r="EYN25" s="105"/>
      <c r="EYO25" s="105"/>
      <c r="EYP25" s="106"/>
      <c r="EYQ25" s="107"/>
      <c r="EYR25" s="132"/>
      <c r="EYS25" s="132"/>
      <c r="EYT25" s="132"/>
      <c r="EYU25" s="190"/>
      <c r="EYV25" s="189"/>
      <c r="EYW25" s="131"/>
      <c r="EYX25" s="105"/>
      <c r="EYY25" s="105"/>
      <c r="EYZ25" s="106"/>
      <c r="EZA25" s="107"/>
      <c r="EZB25" s="132"/>
      <c r="EZC25" s="132"/>
      <c r="EZD25" s="132"/>
      <c r="EZE25" s="190"/>
      <c r="EZF25" s="189"/>
      <c r="EZG25" s="131"/>
      <c r="EZH25" s="105"/>
      <c r="EZI25" s="105"/>
      <c r="EZJ25" s="106"/>
      <c r="EZK25" s="107"/>
      <c r="EZL25" s="132"/>
      <c r="EZM25" s="132"/>
      <c r="EZN25" s="132"/>
      <c r="EZO25" s="190"/>
      <c r="EZP25" s="189"/>
      <c r="EZQ25" s="131"/>
      <c r="EZR25" s="105"/>
      <c r="EZS25" s="105"/>
      <c r="EZT25" s="106"/>
      <c r="EZU25" s="107"/>
      <c r="EZV25" s="132"/>
      <c r="EZW25" s="132"/>
      <c r="EZX25" s="132"/>
      <c r="EZY25" s="190"/>
      <c r="EZZ25" s="189"/>
      <c r="FAA25" s="131"/>
      <c r="FAB25" s="105"/>
      <c r="FAC25" s="105"/>
      <c r="FAD25" s="106"/>
      <c r="FAE25" s="107"/>
      <c r="FAF25" s="132"/>
      <c r="FAG25" s="132"/>
      <c r="FAH25" s="132"/>
      <c r="FAI25" s="190"/>
      <c r="FAJ25" s="189"/>
      <c r="FAK25" s="131"/>
      <c r="FAL25" s="105"/>
      <c r="FAM25" s="105"/>
      <c r="FAN25" s="106"/>
      <c r="FAO25" s="107"/>
      <c r="FAP25" s="132"/>
      <c r="FAQ25" s="132"/>
      <c r="FAR25" s="132"/>
      <c r="FAS25" s="190"/>
      <c r="FAT25" s="189"/>
      <c r="FAU25" s="131"/>
      <c r="FAV25" s="105"/>
      <c r="FAW25" s="105"/>
      <c r="FAX25" s="106"/>
      <c r="FAY25" s="107"/>
      <c r="FAZ25" s="132"/>
      <c r="FBA25" s="132"/>
      <c r="FBB25" s="132"/>
      <c r="FBC25" s="190"/>
      <c r="FBD25" s="189"/>
      <c r="FBE25" s="131"/>
      <c r="FBF25" s="105"/>
      <c r="FBG25" s="105"/>
      <c r="FBH25" s="106"/>
      <c r="FBI25" s="107"/>
      <c r="FBJ25" s="132"/>
      <c r="FBK25" s="132"/>
      <c r="FBL25" s="132"/>
      <c r="FBM25" s="190"/>
      <c r="FBN25" s="189"/>
      <c r="FBO25" s="131"/>
      <c r="FBP25" s="105"/>
      <c r="FBQ25" s="105"/>
      <c r="FBR25" s="106"/>
      <c r="FBS25" s="107"/>
      <c r="FBT25" s="132"/>
      <c r="FBU25" s="132"/>
      <c r="FBV25" s="132"/>
      <c r="FBW25" s="190"/>
      <c r="FBX25" s="189"/>
      <c r="FBY25" s="131"/>
      <c r="FBZ25" s="105"/>
      <c r="FCA25" s="105"/>
      <c r="FCB25" s="106"/>
      <c r="FCC25" s="107"/>
      <c r="FCD25" s="132"/>
      <c r="FCE25" s="132"/>
      <c r="FCF25" s="132"/>
      <c r="FCG25" s="190"/>
      <c r="FCH25" s="189"/>
      <c r="FCI25" s="131"/>
      <c r="FCJ25" s="105"/>
      <c r="FCK25" s="105"/>
      <c r="FCL25" s="106"/>
      <c r="FCM25" s="107"/>
      <c r="FCN25" s="132"/>
      <c r="FCO25" s="132"/>
      <c r="FCP25" s="132"/>
      <c r="FCQ25" s="190"/>
      <c r="FCR25" s="189"/>
      <c r="FCS25" s="131"/>
      <c r="FCT25" s="105"/>
      <c r="FCU25" s="105"/>
      <c r="FCV25" s="106"/>
      <c r="FCW25" s="107"/>
      <c r="FCX25" s="132"/>
      <c r="FCY25" s="132"/>
      <c r="FCZ25" s="132"/>
      <c r="FDA25" s="190"/>
      <c r="FDB25" s="189"/>
      <c r="FDC25" s="131"/>
      <c r="FDD25" s="105"/>
      <c r="FDE25" s="105"/>
      <c r="FDF25" s="106"/>
      <c r="FDG25" s="107"/>
      <c r="FDH25" s="132"/>
      <c r="FDI25" s="132"/>
      <c r="FDJ25" s="132"/>
      <c r="FDK25" s="190"/>
      <c r="FDL25" s="189"/>
      <c r="FDM25" s="131"/>
      <c r="FDN25" s="105"/>
      <c r="FDO25" s="105"/>
      <c r="FDP25" s="106"/>
      <c r="FDQ25" s="107"/>
      <c r="FDR25" s="132"/>
      <c r="FDS25" s="132"/>
      <c r="FDT25" s="132"/>
      <c r="FDU25" s="190"/>
      <c r="FDV25" s="189"/>
      <c r="FDW25" s="131"/>
      <c r="FDX25" s="105"/>
      <c r="FDY25" s="105"/>
      <c r="FDZ25" s="106"/>
      <c r="FEA25" s="107"/>
      <c r="FEB25" s="132"/>
      <c r="FEC25" s="132"/>
      <c r="FED25" s="132"/>
      <c r="FEE25" s="190"/>
      <c r="FEF25" s="189"/>
      <c r="FEG25" s="131"/>
      <c r="FEH25" s="105"/>
      <c r="FEI25" s="105"/>
      <c r="FEJ25" s="106"/>
      <c r="FEK25" s="107"/>
      <c r="FEL25" s="132"/>
      <c r="FEM25" s="132"/>
      <c r="FEN25" s="132"/>
      <c r="FEO25" s="190"/>
      <c r="FEP25" s="189"/>
      <c r="FEQ25" s="131"/>
      <c r="FER25" s="105"/>
      <c r="FES25" s="105"/>
      <c r="FET25" s="106"/>
      <c r="FEU25" s="107"/>
      <c r="FEV25" s="132"/>
      <c r="FEW25" s="132"/>
      <c r="FEX25" s="132"/>
      <c r="FEY25" s="190"/>
      <c r="FEZ25" s="189"/>
      <c r="FFA25" s="131"/>
      <c r="FFB25" s="105"/>
      <c r="FFC25" s="105"/>
      <c r="FFD25" s="106"/>
      <c r="FFE25" s="107"/>
      <c r="FFF25" s="132"/>
      <c r="FFG25" s="132"/>
      <c r="FFH25" s="132"/>
      <c r="FFI25" s="190"/>
      <c r="FFJ25" s="189"/>
      <c r="FFK25" s="131"/>
      <c r="FFL25" s="105"/>
      <c r="FFM25" s="105"/>
      <c r="FFN25" s="106"/>
      <c r="FFO25" s="107"/>
      <c r="FFP25" s="132"/>
      <c r="FFQ25" s="132"/>
      <c r="FFR25" s="132"/>
      <c r="FFS25" s="190"/>
      <c r="FFT25" s="189"/>
      <c r="FFU25" s="131"/>
      <c r="FFV25" s="105"/>
      <c r="FFW25" s="105"/>
      <c r="FFX25" s="106"/>
      <c r="FFY25" s="107"/>
      <c r="FFZ25" s="132"/>
      <c r="FGA25" s="132"/>
      <c r="FGB25" s="132"/>
      <c r="FGC25" s="190"/>
      <c r="FGD25" s="189"/>
      <c r="FGE25" s="131"/>
      <c r="FGF25" s="105"/>
      <c r="FGG25" s="105"/>
      <c r="FGH25" s="106"/>
      <c r="FGI25" s="107"/>
      <c r="FGJ25" s="132"/>
      <c r="FGK25" s="132"/>
      <c r="FGL25" s="132"/>
      <c r="FGM25" s="190"/>
      <c r="FGN25" s="189"/>
      <c r="FGO25" s="131"/>
      <c r="FGP25" s="105"/>
      <c r="FGQ25" s="105"/>
      <c r="FGR25" s="106"/>
      <c r="FGS25" s="107"/>
      <c r="FGT25" s="132"/>
      <c r="FGU25" s="132"/>
      <c r="FGV25" s="132"/>
      <c r="FGW25" s="190"/>
      <c r="FGX25" s="189"/>
      <c r="FGY25" s="131"/>
      <c r="FGZ25" s="105"/>
      <c r="FHA25" s="105"/>
      <c r="FHB25" s="106"/>
      <c r="FHC25" s="107"/>
      <c r="FHD25" s="132"/>
      <c r="FHE25" s="132"/>
      <c r="FHF25" s="132"/>
      <c r="FHG25" s="190"/>
      <c r="FHH25" s="189"/>
      <c r="FHI25" s="131"/>
      <c r="FHJ25" s="105"/>
      <c r="FHK25" s="105"/>
      <c r="FHL25" s="106"/>
      <c r="FHM25" s="107"/>
      <c r="FHN25" s="132"/>
      <c r="FHO25" s="132"/>
      <c r="FHP25" s="132"/>
      <c r="FHQ25" s="190"/>
      <c r="FHR25" s="189"/>
      <c r="FHS25" s="131"/>
      <c r="FHT25" s="105"/>
      <c r="FHU25" s="105"/>
      <c r="FHV25" s="106"/>
      <c r="FHW25" s="107"/>
      <c r="FHX25" s="132"/>
      <c r="FHY25" s="132"/>
      <c r="FHZ25" s="132"/>
      <c r="FIA25" s="190"/>
      <c r="FIB25" s="189"/>
      <c r="FIC25" s="131"/>
      <c r="FID25" s="105"/>
      <c r="FIE25" s="105"/>
      <c r="FIF25" s="106"/>
      <c r="FIG25" s="107"/>
      <c r="FIH25" s="132"/>
      <c r="FII25" s="132"/>
      <c r="FIJ25" s="132"/>
      <c r="FIK25" s="190"/>
      <c r="FIL25" s="189"/>
      <c r="FIM25" s="131"/>
      <c r="FIN25" s="105"/>
      <c r="FIO25" s="105"/>
      <c r="FIP25" s="106"/>
      <c r="FIQ25" s="107"/>
      <c r="FIR25" s="132"/>
      <c r="FIS25" s="132"/>
      <c r="FIT25" s="132"/>
      <c r="FIU25" s="190"/>
      <c r="FIV25" s="189"/>
      <c r="FIW25" s="131"/>
      <c r="FIX25" s="105"/>
      <c r="FIY25" s="105"/>
      <c r="FIZ25" s="106"/>
      <c r="FJA25" s="107"/>
      <c r="FJB25" s="132"/>
      <c r="FJC25" s="132"/>
      <c r="FJD25" s="132"/>
      <c r="FJE25" s="190"/>
      <c r="FJF25" s="189"/>
      <c r="FJG25" s="131"/>
      <c r="FJH25" s="105"/>
      <c r="FJI25" s="105"/>
      <c r="FJJ25" s="106"/>
      <c r="FJK25" s="107"/>
      <c r="FJL25" s="132"/>
      <c r="FJM25" s="132"/>
      <c r="FJN25" s="132"/>
      <c r="FJO25" s="190"/>
      <c r="FJP25" s="189"/>
      <c r="FJQ25" s="131"/>
      <c r="FJR25" s="105"/>
      <c r="FJS25" s="105"/>
      <c r="FJT25" s="106"/>
      <c r="FJU25" s="107"/>
      <c r="FJV25" s="132"/>
      <c r="FJW25" s="132"/>
      <c r="FJX25" s="132"/>
      <c r="FJY25" s="190"/>
      <c r="FJZ25" s="189"/>
      <c r="FKA25" s="131"/>
      <c r="FKB25" s="105"/>
      <c r="FKC25" s="105"/>
      <c r="FKD25" s="106"/>
      <c r="FKE25" s="107"/>
      <c r="FKF25" s="132"/>
      <c r="FKG25" s="132"/>
      <c r="FKH25" s="132"/>
      <c r="FKI25" s="190"/>
      <c r="FKJ25" s="189"/>
      <c r="FKK25" s="131"/>
      <c r="FKL25" s="105"/>
      <c r="FKM25" s="105"/>
      <c r="FKN25" s="106"/>
      <c r="FKO25" s="107"/>
      <c r="FKP25" s="132"/>
      <c r="FKQ25" s="132"/>
      <c r="FKR25" s="132"/>
      <c r="FKS25" s="190"/>
      <c r="FKT25" s="189"/>
      <c r="FKU25" s="131"/>
      <c r="FKV25" s="105"/>
      <c r="FKW25" s="105"/>
      <c r="FKX25" s="106"/>
      <c r="FKY25" s="107"/>
      <c r="FKZ25" s="132"/>
      <c r="FLA25" s="132"/>
      <c r="FLB25" s="132"/>
      <c r="FLC25" s="190"/>
      <c r="FLD25" s="189"/>
      <c r="FLE25" s="131"/>
      <c r="FLF25" s="105"/>
      <c r="FLG25" s="105"/>
      <c r="FLH25" s="106"/>
      <c r="FLI25" s="107"/>
      <c r="FLJ25" s="132"/>
      <c r="FLK25" s="132"/>
      <c r="FLL25" s="132"/>
      <c r="FLM25" s="190"/>
      <c r="FLN25" s="189"/>
      <c r="FLO25" s="131"/>
      <c r="FLP25" s="105"/>
      <c r="FLQ25" s="105"/>
      <c r="FLR25" s="106"/>
      <c r="FLS25" s="107"/>
      <c r="FLT25" s="132"/>
      <c r="FLU25" s="132"/>
      <c r="FLV25" s="132"/>
      <c r="FLW25" s="190"/>
      <c r="FLX25" s="189"/>
      <c r="FLY25" s="131"/>
      <c r="FLZ25" s="105"/>
      <c r="FMA25" s="105"/>
      <c r="FMB25" s="106"/>
      <c r="FMC25" s="107"/>
      <c r="FMD25" s="132"/>
      <c r="FME25" s="132"/>
      <c r="FMF25" s="132"/>
      <c r="FMG25" s="190"/>
      <c r="FMH25" s="189"/>
      <c r="FMI25" s="131"/>
      <c r="FMJ25" s="105"/>
      <c r="FMK25" s="105"/>
      <c r="FML25" s="106"/>
      <c r="FMM25" s="107"/>
      <c r="FMN25" s="132"/>
      <c r="FMO25" s="132"/>
      <c r="FMP25" s="132"/>
      <c r="FMQ25" s="190"/>
      <c r="FMR25" s="189"/>
      <c r="FMS25" s="131"/>
      <c r="FMT25" s="105"/>
      <c r="FMU25" s="105"/>
      <c r="FMV25" s="106"/>
      <c r="FMW25" s="107"/>
      <c r="FMX25" s="132"/>
      <c r="FMY25" s="132"/>
      <c r="FMZ25" s="132"/>
      <c r="FNA25" s="190"/>
      <c r="FNB25" s="189"/>
      <c r="FNC25" s="131"/>
      <c r="FND25" s="105"/>
      <c r="FNE25" s="105"/>
      <c r="FNF25" s="106"/>
      <c r="FNG25" s="107"/>
      <c r="FNH25" s="132"/>
      <c r="FNI25" s="132"/>
      <c r="FNJ25" s="132"/>
      <c r="FNK25" s="190"/>
      <c r="FNL25" s="189"/>
      <c r="FNM25" s="131"/>
      <c r="FNN25" s="105"/>
      <c r="FNO25" s="105"/>
      <c r="FNP25" s="106"/>
      <c r="FNQ25" s="107"/>
      <c r="FNR25" s="132"/>
      <c r="FNS25" s="132"/>
      <c r="FNT25" s="132"/>
      <c r="FNU25" s="190"/>
      <c r="FNV25" s="189"/>
      <c r="FNW25" s="131"/>
      <c r="FNX25" s="105"/>
      <c r="FNY25" s="105"/>
      <c r="FNZ25" s="106"/>
      <c r="FOA25" s="107"/>
      <c r="FOB25" s="132"/>
      <c r="FOC25" s="132"/>
      <c r="FOD25" s="132"/>
      <c r="FOE25" s="190"/>
      <c r="FOF25" s="189"/>
      <c r="FOG25" s="131"/>
      <c r="FOH25" s="105"/>
      <c r="FOI25" s="105"/>
      <c r="FOJ25" s="106"/>
      <c r="FOK25" s="107"/>
      <c r="FOL25" s="132"/>
      <c r="FOM25" s="132"/>
      <c r="FON25" s="132"/>
      <c r="FOO25" s="190"/>
      <c r="FOP25" s="189"/>
      <c r="FOQ25" s="131"/>
      <c r="FOR25" s="105"/>
      <c r="FOS25" s="105"/>
      <c r="FOT25" s="106"/>
      <c r="FOU25" s="107"/>
      <c r="FOV25" s="132"/>
      <c r="FOW25" s="132"/>
      <c r="FOX25" s="132"/>
      <c r="FOY25" s="190"/>
      <c r="FOZ25" s="189"/>
      <c r="FPA25" s="131"/>
      <c r="FPB25" s="105"/>
      <c r="FPC25" s="105"/>
      <c r="FPD25" s="106"/>
      <c r="FPE25" s="107"/>
      <c r="FPF25" s="132"/>
      <c r="FPG25" s="132"/>
      <c r="FPH25" s="132"/>
      <c r="FPI25" s="190"/>
      <c r="FPJ25" s="189"/>
      <c r="FPK25" s="131"/>
      <c r="FPL25" s="105"/>
      <c r="FPM25" s="105"/>
      <c r="FPN25" s="106"/>
      <c r="FPO25" s="107"/>
      <c r="FPP25" s="132"/>
      <c r="FPQ25" s="132"/>
      <c r="FPR25" s="132"/>
      <c r="FPS25" s="190"/>
      <c r="FPT25" s="189"/>
      <c r="FPU25" s="131"/>
      <c r="FPV25" s="105"/>
      <c r="FPW25" s="105"/>
      <c r="FPX25" s="106"/>
      <c r="FPY25" s="107"/>
      <c r="FPZ25" s="132"/>
      <c r="FQA25" s="132"/>
      <c r="FQB25" s="132"/>
      <c r="FQC25" s="190"/>
      <c r="FQD25" s="189"/>
      <c r="FQE25" s="131"/>
      <c r="FQF25" s="105"/>
      <c r="FQG25" s="105"/>
      <c r="FQH25" s="106"/>
      <c r="FQI25" s="107"/>
      <c r="FQJ25" s="132"/>
      <c r="FQK25" s="132"/>
      <c r="FQL25" s="132"/>
      <c r="FQM25" s="190"/>
      <c r="FQN25" s="189"/>
      <c r="FQO25" s="131"/>
      <c r="FQP25" s="105"/>
      <c r="FQQ25" s="105"/>
      <c r="FQR25" s="106"/>
      <c r="FQS25" s="107"/>
      <c r="FQT25" s="132"/>
      <c r="FQU25" s="132"/>
      <c r="FQV25" s="132"/>
      <c r="FQW25" s="190"/>
      <c r="FQX25" s="189"/>
      <c r="FQY25" s="131"/>
      <c r="FQZ25" s="105"/>
      <c r="FRA25" s="105"/>
      <c r="FRB25" s="106"/>
      <c r="FRC25" s="107"/>
      <c r="FRD25" s="132"/>
      <c r="FRE25" s="132"/>
      <c r="FRF25" s="132"/>
      <c r="FRG25" s="190"/>
      <c r="FRH25" s="189"/>
      <c r="FRI25" s="131"/>
      <c r="FRJ25" s="105"/>
      <c r="FRK25" s="105"/>
      <c r="FRL25" s="106"/>
      <c r="FRM25" s="107"/>
      <c r="FRN25" s="132"/>
      <c r="FRO25" s="132"/>
      <c r="FRP25" s="132"/>
      <c r="FRQ25" s="190"/>
      <c r="FRR25" s="189"/>
      <c r="FRS25" s="131"/>
      <c r="FRT25" s="105"/>
      <c r="FRU25" s="105"/>
      <c r="FRV25" s="106"/>
      <c r="FRW25" s="107"/>
      <c r="FRX25" s="132"/>
      <c r="FRY25" s="132"/>
      <c r="FRZ25" s="132"/>
      <c r="FSA25" s="190"/>
      <c r="FSB25" s="189"/>
      <c r="FSC25" s="131"/>
      <c r="FSD25" s="105"/>
      <c r="FSE25" s="105"/>
      <c r="FSF25" s="106"/>
      <c r="FSG25" s="107"/>
      <c r="FSH25" s="132"/>
      <c r="FSI25" s="132"/>
      <c r="FSJ25" s="132"/>
      <c r="FSK25" s="190"/>
      <c r="FSL25" s="189"/>
      <c r="FSM25" s="131"/>
      <c r="FSN25" s="105"/>
      <c r="FSO25" s="105"/>
      <c r="FSP25" s="106"/>
      <c r="FSQ25" s="107"/>
      <c r="FSR25" s="132"/>
      <c r="FSS25" s="132"/>
      <c r="FST25" s="132"/>
      <c r="FSU25" s="190"/>
      <c r="FSV25" s="189"/>
      <c r="FSW25" s="131"/>
      <c r="FSX25" s="105"/>
      <c r="FSY25" s="105"/>
      <c r="FSZ25" s="106"/>
      <c r="FTA25" s="107"/>
      <c r="FTB25" s="132"/>
      <c r="FTC25" s="132"/>
      <c r="FTD25" s="132"/>
      <c r="FTE25" s="190"/>
      <c r="FTF25" s="189"/>
      <c r="FTG25" s="131"/>
      <c r="FTH25" s="105"/>
      <c r="FTI25" s="105"/>
      <c r="FTJ25" s="106"/>
      <c r="FTK25" s="107"/>
      <c r="FTL25" s="132"/>
      <c r="FTM25" s="132"/>
      <c r="FTN25" s="132"/>
      <c r="FTO25" s="190"/>
      <c r="FTP25" s="189"/>
      <c r="FTQ25" s="131"/>
      <c r="FTR25" s="105"/>
      <c r="FTS25" s="105"/>
      <c r="FTT25" s="106"/>
      <c r="FTU25" s="107"/>
      <c r="FTV25" s="132"/>
      <c r="FTW25" s="132"/>
      <c r="FTX25" s="132"/>
      <c r="FTY25" s="190"/>
      <c r="FTZ25" s="189"/>
      <c r="FUA25" s="131"/>
      <c r="FUB25" s="105"/>
      <c r="FUC25" s="105"/>
      <c r="FUD25" s="106"/>
      <c r="FUE25" s="107"/>
      <c r="FUF25" s="132"/>
      <c r="FUG25" s="132"/>
      <c r="FUH25" s="132"/>
      <c r="FUI25" s="190"/>
      <c r="FUJ25" s="189"/>
      <c r="FUK25" s="131"/>
      <c r="FUL25" s="105"/>
      <c r="FUM25" s="105"/>
      <c r="FUN25" s="106"/>
      <c r="FUO25" s="107"/>
      <c r="FUP25" s="132"/>
      <c r="FUQ25" s="132"/>
      <c r="FUR25" s="132"/>
      <c r="FUS25" s="190"/>
      <c r="FUT25" s="189"/>
      <c r="FUU25" s="131"/>
      <c r="FUV25" s="105"/>
      <c r="FUW25" s="105"/>
      <c r="FUX25" s="106"/>
      <c r="FUY25" s="107"/>
      <c r="FUZ25" s="132"/>
      <c r="FVA25" s="132"/>
      <c r="FVB25" s="132"/>
      <c r="FVC25" s="190"/>
      <c r="FVD25" s="189"/>
      <c r="FVE25" s="131"/>
      <c r="FVF25" s="105"/>
      <c r="FVG25" s="105"/>
      <c r="FVH25" s="106"/>
      <c r="FVI25" s="107"/>
      <c r="FVJ25" s="132"/>
      <c r="FVK25" s="132"/>
      <c r="FVL25" s="132"/>
      <c r="FVM25" s="190"/>
      <c r="FVN25" s="189"/>
      <c r="FVO25" s="131"/>
      <c r="FVP25" s="105"/>
      <c r="FVQ25" s="105"/>
      <c r="FVR25" s="106"/>
      <c r="FVS25" s="107"/>
      <c r="FVT25" s="132"/>
      <c r="FVU25" s="132"/>
      <c r="FVV25" s="132"/>
      <c r="FVW25" s="190"/>
      <c r="FVX25" s="189"/>
      <c r="FVY25" s="131"/>
      <c r="FVZ25" s="105"/>
      <c r="FWA25" s="105"/>
      <c r="FWB25" s="106"/>
      <c r="FWC25" s="107"/>
      <c r="FWD25" s="132"/>
      <c r="FWE25" s="132"/>
      <c r="FWF25" s="132"/>
      <c r="FWG25" s="190"/>
      <c r="FWH25" s="189"/>
      <c r="FWI25" s="131"/>
      <c r="FWJ25" s="105"/>
      <c r="FWK25" s="105"/>
      <c r="FWL25" s="106"/>
      <c r="FWM25" s="107"/>
      <c r="FWN25" s="132"/>
      <c r="FWO25" s="132"/>
      <c r="FWP25" s="132"/>
      <c r="FWQ25" s="190"/>
      <c r="FWR25" s="189"/>
      <c r="FWS25" s="131"/>
      <c r="FWT25" s="105"/>
      <c r="FWU25" s="105"/>
      <c r="FWV25" s="106"/>
      <c r="FWW25" s="107"/>
      <c r="FWX25" s="132"/>
      <c r="FWY25" s="132"/>
      <c r="FWZ25" s="132"/>
      <c r="FXA25" s="190"/>
      <c r="FXB25" s="189"/>
      <c r="FXC25" s="131"/>
      <c r="FXD25" s="105"/>
      <c r="FXE25" s="105"/>
      <c r="FXF25" s="106"/>
      <c r="FXG25" s="107"/>
      <c r="FXH25" s="132"/>
      <c r="FXI25" s="132"/>
      <c r="FXJ25" s="132"/>
      <c r="FXK25" s="190"/>
      <c r="FXL25" s="189"/>
      <c r="FXM25" s="131"/>
      <c r="FXN25" s="105"/>
      <c r="FXO25" s="105"/>
      <c r="FXP25" s="106"/>
      <c r="FXQ25" s="107"/>
      <c r="FXR25" s="132"/>
      <c r="FXS25" s="132"/>
      <c r="FXT25" s="132"/>
      <c r="FXU25" s="190"/>
      <c r="FXV25" s="189"/>
      <c r="FXW25" s="131"/>
      <c r="FXX25" s="105"/>
      <c r="FXY25" s="105"/>
      <c r="FXZ25" s="106"/>
      <c r="FYA25" s="107"/>
      <c r="FYB25" s="132"/>
      <c r="FYC25" s="132"/>
      <c r="FYD25" s="132"/>
      <c r="FYE25" s="190"/>
      <c r="FYF25" s="189"/>
      <c r="FYG25" s="131"/>
      <c r="FYH25" s="105"/>
      <c r="FYI25" s="105"/>
      <c r="FYJ25" s="106"/>
      <c r="FYK25" s="107"/>
      <c r="FYL25" s="132"/>
      <c r="FYM25" s="132"/>
      <c r="FYN25" s="132"/>
      <c r="FYO25" s="190"/>
      <c r="FYP25" s="189"/>
      <c r="FYQ25" s="131"/>
      <c r="FYR25" s="105"/>
      <c r="FYS25" s="105"/>
      <c r="FYT25" s="106"/>
      <c r="FYU25" s="107"/>
      <c r="FYV25" s="132"/>
      <c r="FYW25" s="132"/>
      <c r="FYX25" s="132"/>
      <c r="FYY25" s="190"/>
      <c r="FYZ25" s="189"/>
      <c r="FZA25" s="131"/>
      <c r="FZB25" s="105"/>
      <c r="FZC25" s="105"/>
      <c r="FZD25" s="106"/>
      <c r="FZE25" s="107"/>
      <c r="FZF25" s="132"/>
      <c r="FZG25" s="132"/>
      <c r="FZH25" s="132"/>
      <c r="FZI25" s="190"/>
      <c r="FZJ25" s="189"/>
      <c r="FZK25" s="131"/>
      <c r="FZL25" s="105"/>
      <c r="FZM25" s="105"/>
      <c r="FZN25" s="106"/>
      <c r="FZO25" s="107"/>
      <c r="FZP25" s="132"/>
      <c r="FZQ25" s="132"/>
      <c r="FZR25" s="132"/>
      <c r="FZS25" s="190"/>
      <c r="FZT25" s="189"/>
      <c r="FZU25" s="131"/>
      <c r="FZV25" s="105"/>
      <c r="FZW25" s="105"/>
      <c r="FZX25" s="106"/>
      <c r="FZY25" s="107"/>
      <c r="FZZ25" s="132"/>
      <c r="GAA25" s="132"/>
      <c r="GAB25" s="132"/>
      <c r="GAC25" s="190"/>
      <c r="GAD25" s="189"/>
      <c r="GAE25" s="131"/>
      <c r="GAF25" s="105"/>
      <c r="GAG25" s="105"/>
      <c r="GAH25" s="106"/>
      <c r="GAI25" s="107"/>
      <c r="GAJ25" s="132"/>
      <c r="GAK25" s="132"/>
      <c r="GAL25" s="132"/>
      <c r="GAM25" s="190"/>
      <c r="GAN25" s="189"/>
      <c r="GAO25" s="131"/>
      <c r="GAP25" s="105"/>
      <c r="GAQ25" s="105"/>
      <c r="GAR25" s="106"/>
      <c r="GAS25" s="107"/>
      <c r="GAT25" s="132"/>
      <c r="GAU25" s="132"/>
      <c r="GAV25" s="132"/>
      <c r="GAW25" s="190"/>
      <c r="GAX25" s="189"/>
      <c r="GAY25" s="131"/>
      <c r="GAZ25" s="105"/>
      <c r="GBA25" s="105"/>
      <c r="GBB25" s="106"/>
      <c r="GBC25" s="107"/>
      <c r="GBD25" s="132"/>
      <c r="GBE25" s="132"/>
      <c r="GBF25" s="132"/>
      <c r="GBG25" s="190"/>
      <c r="GBH25" s="189"/>
      <c r="GBI25" s="131"/>
      <c r="GBJ25" s="105"/>
      <c r="GBK25" s="105"/>
      <c r="GBL25" s="106"/>
      <c r="GBM25" s="107"/>
      <c r="GBN25" s="132"/>
      <c r="GBO25" s="132"/>
      <c r="GBP25" s="132"/>
      <c r="GBQ25" s="190"/>
      <c r="GBR25" s="189"/>
      <c r="GBS25" s="131"/>
      <c r="GBT25" s="105"/>
      <c r="GBU25" s="105"/>
      <c r="GBV25" s="106"/>
      <c r="GBW25" s="107"/>
      <c r="GBX25" s="132"/>
      <c r="GBY25" s="132"/>
      <c r="GBZ25" s="132"/>
      <c r="GCA25" s="190"/>
      <c r="GCB25" s="189"/>
      <c r="GCC25" s="131"/>
      <c r="GCD25" s="105"/>
      <c r="GCE25" s="105"/>
      <c r="GCF25" s="106"/>
      <c r="GCG25" s="107"/>
      <c r="GCH25" s="132"/>
      <c r="GCI25" s="132"/>
      <c r="GCJ25" s="132"/>
      <c r="GCK25" s="190"/>
      <c r="GCL25" s="189"/>
      <c r="GCM25" s="131"/>
      <c r="GCN25" s="105"/>
      <c r="GCO25" s="105"/>
      <c r="GCP25" s="106"/>
      <c r="GCQ25" s="107"/>
      <c r="GCR25" s="132"/>
      <c r="GCS25" s="132"/>
      <c r="GCT25" s="132"/>
      <c r="GCU25" s="190"/>
      <c r="GCV25" s="189"/>
      <c r="GCW25" s="131"/>
      <c r="GCX25" s="105"/>
      <c r="GCY25" s="105"/>
      <c r="GCZ25" s="106"/>
      <c r="GDA25" s="107"/>
      <c r="GDB25" s="132"/>
      <c r="GDC25" s="132"/>
      <c r="GDD25" s="132"/>
      <c r="GDE25" s="190"/>
      <c r="GDF25" s="189"/>
      <c r="GDG25" s="131"/>
      <c r="GDH25" s="105"/>
      <c r="GDI25" s="105"/>
      <c r="GDJ25" s="106"/>
      <c r="GDK25" s="107"/>
      <c r="GDL25" s="132"/>
      <c r="GDM25" s="132"/>
      <c r="GDN25" s="132"/>
      <c r="GDO25" s="190"/>
      <c r="GDP25" s="189"/>
      <c r="GDQ25" s="131"/>
      <c r="GDR25" s="105"/>
      <c r="GDS25" s="105"/>
      <c r="GDT25" s="106"/>
      <c r="GDU25" s="107"/>
      <c r="GDV25" s="132"/>
      <c r="GDW25" s="132"/>
      <c r="GDX25" s="132"/>
      <c r="GDY25" s="190"/>
      <c r="GDZ25" s="189"/>
      <c r="GEA25" s="131"/>
      <c r="GEB25" s="105"/>
      <c r="GEC25" s="105"/>
      <c r="GED25" s="106"/>
      <c r="GEE25" s="107"/>
      <c r="GEF25" s="132"/>
      <c r="GEG25" s="132"/>
      <c r="GEH25" s="132"/>
      <c r="GEI25" s="190"/>
      <c r="GEJ25" s="189"/>
      <c r="GEK25" s="131"/>
      <c r="GEL25" s="105"/>
      <c r="GEM25" s="105"/>
      <c r="GEN25" s="106"/>
      <c r="GEO25" s="107"/>
      <c r="GEP25" s="132"/>
      <c r="GEQ25" s="132"/>
      <c r="GER25" s="132"/>
      <c r="GES25" s="190"/>
      <c r="GET25" s="189"/>
      <c r="GEU25" s="131"/>
      <c r="GEV25" s="105"/>
      <c r="GEW25" s="105"/>
      <c r="GEX25" s="106"/>
      <c r="GEY25" s="107"/>
      <c r="GEZ25" s="132"/>
      <c r="GFA25" s="132"/>
      <c r="GFB25" s="132"/>
      <c r="GFC25" s="190"/>
      <c r="GFD25" s="189"/>
      <c r="GFE25" s="131"/>
      <c r="GFF25" s="105"/>
      <c r="GFG25" s="105"/>
      <c r="GFH25" s="106"/>
      <c r="GFI25" s="107"/>
      <c r="GFJ25" s="132"/>
      <c r="GFK25" s="132"/>
      <c r="GFL25" s="132"/>
      <c r="GFM25" s="190"/>
      <c r="GFN25" s="189"/>
      <c r="GFO25" s="131"/>
      <c r="GFP25" s="105"/>
      <c r="GFQ25" s="105"/>
      <c r="GFR25" s="106"/>
      <c r="GFS25" s="107"/>
      <c r="GFT25" s="132"/>
      <c r="GFU25" s="132"/>
      <c r="GFV25" s="132"/>
      <c r="GFW25" s="190"/>
      <c r="GFX25" s="189"/>
      <c r="GFY25" s="131"/>
      <c r="GFZ25" s="105"/>
      <c r="GGA25" s="105"/>
      <c r="GGB25" s="106"/>
      <c r="GGC25" s="107"/>
      <c r="GGD25" s="132"/>
      <c r="GGE25" s="132"/>
      <c r="GGF25" s="132"/>
      <c r="GGG25" s="190"/>
      <c r="GGH25" s="189"/>
      <c r="GGI25" s="131"/>
      <c r="GGJ25" s="105"/>
      <c r="GGK25" s="105"/>
      <c r="GGL25" s="106"/>
      <c r="GGM25" s="107"/>
      <c r="GGN25" s="132"/>
      <c r="GGO25" s="132"/>
      <c r="GGP25" s="132"/>
      <c r="GGQ25" s="190"/>
      <c r="GGR25" s="189"/>
      <c r="GGS25" s="131"/>
      <c r="GGT25" s="105"/>
      <c r="GGU25" s="105"/>
      <c r="GGV25" s="106"/>
      <c r="GGW25" s="107"/>
      <c r="GGX25" s="132"/>
      <c r="GGY25" s="132"/>
      <c r="GGZ25" s="132"/>
      <c r="GHA25" s="190"/>
      <c r="GHB25" s="189"/>
      <c r="GHC25" s="131"/>
      <c r="GHD25" s="105"/>
      <c r="GHE25" s="105"/>
      <c r="GHF25" s="106"/>
      <c r="GHG25" s="107"/>
      <c r="GHH25" s="132"/>
      <c r="GHI25" s="132"/>
      <c r="GHJ25" s="132"/>
      <c r="GHK25" s="190"/>
      <c r="GHL25" s="189"/>
      <c r="GHM25" s="131"/>
      <c r="GHN25" s="105"/>
      <c r="GHO25" s="105"/>
      <c r="GHP25" s="106"/>
      <c r="GHQ25" s="107"/>
      <c r="GHR25" s="132"/>
      <c r="GHS25" s="132"/>
      <c r="GHT25" s="132"/>
      <c r="GHU25" s="190"/>
      <c r="GHV25" s="189"/>
      <c r="GHW25" s="131"/>
      <c r="GHX25" s="105"/>
      <c r="GHY25" s="105"/>
      <c r="GHZ25" s="106"/>
      <c r="GIA25" s="107"/>
      <c r="GIB25" s="132"/>
      <c r="GIC25" s="132"/>
      <c r="GID25" s="132"/>
      <c r="GIE25" s="190"/>
      <c r="GIF25" s="189"/>
      <c r="GIG25" s="131"/>
      <c r="GIH25" s="105"/>
      <c r="GII25" s="105"/>
      <c r="GIJ25" s="106"/>
      <c r="GIK25" s="107"/>
      <c r="GIL25" s="132"/>
      <c r="GIM25" s="132"/>
      <c r="GIN25" s="132"/>
      <c r="GIO25" s="190"/>
      <c r="GIP25" s="189"/>
      <c r="GIQ25" s="131"/>
      <c r="GIR25" s="105"/>
      <c r="GIS25" s="105"/>
      <c r="GIT25" s="106"/>
      <c r="GIU25" s="107"/>
      <c r="GIV25" s="132"/>
      <c r="GIW25" s="132"/>
      <c r="GIX25" s="132"/>
      <c r="GIY25" s="190"/>
      <c r="GIZ25" s="189"/>
      <c r="GJA25" s="131"/>
      <c r="GJB25" s="105"/>
      <c r="GJC25" s="105"/>
      <c r="GJD25" s="106"/>
      <c r="GJE25" s="107"/>
      <c r="GJF25" s="132"/>
      <c r="GJG25" s="132"/>
      <c r="GJH25" s="132"/>
      <c r="GJI25" s="190"/>
      <c r="GJJ25" s="189"/>
      <c r="GJK25" s="131"/>
      <c r="GJL25" s="105"/>
      <c r="GJM25" s="105"/>
      <c r="GJN25" s="106"/>
      <c r="GJO25" s="107"/>
      <c r="GJP25" s="132"/>
      <c r="GJQ25" s="132"/>
      <c r="GJR25" s="132"/>
      <c r="GJS25" s="190"/>
      <c r="GJT25" s="189"/>
      <c r="GJU25" s="131"/>
      <c r="GJV25" s="105"/>
      <c r="GJW25" s="105"/>
      <c r="GJX25" s="106"/>
      <c r="GJY25" s="107"/>
      <c r="GJZ25" s="132"/>
      <c r="GKA25" s="132"/>
      <c r="GKB25" s="132"/>
      <c r="GKC25" s="190"/>
      <c r="GKD25" s="189"/>
      <c r="GKE25" s="131"/>
      <c r="GKF25" s="105"/>
      <c r="GKG25" s="105"/>
      <c r="GKH25" s="106"/>
      <c r="GKI25" s="107"/>
      <c r="GKJ25" s="132"/>
      <c r="GKK25" s="132"/>
      <c r="GKL25" s="132"/>
      <c r="GKM25" s="190"/>
      <c r="GKN25" s="189"/>
      <c r="GKO25" s="131"/>
      <c r="GKP25" s="105"/>
      <c r="GKQ25" s="105"/>
      <c r="GKR25" s="106"/>
      <c r="GKS25" s="107"/>
      <c r="GKT25" s="132"/>
      <c r="GKU25" s="132"/>
      <c r="GKV25" s="132"/>
      <c r="GKW25" s="190"/>
      <c r="GKX25" s="189"/>
      <c r="GKY25" s="131"/>
      <c r="GKZ25" s="105"/>
      <c r="GLA25" s="105"/>
      <c r="GLB25" s="106"/>
      <c r="GLC25" s="107"/>
      <c r="GLD25" s="132"/>
      <c r="GLE25" s="132"/>
      <c r="GLF25" s="132"/>
      <c r="GLG25" s="190"/>
      <c r="GLH25" s="189"/>
      <c r="GLI25" s="131"/>
      <c r="GLJ25" s="105"/>
      <c r="GLK25" s="105"/>
      <c r="GLL25" s="106"/>
      <c r="GLM25" s="107"/>
      <c r="GLN25" s="132"/>
      <c r="GLO25" s="132"/>
      <c r="GLP25" s="132"/>
      <c r="GLQ25" s="190"/>
      <c r="GLR25" s="189"/>
      <c r="GLS25" s="131"/>
      <c r="GLT25" s="105"/>
      <c r="GLU25" s="105"/>
      <c r="GLV25" s="106"/>
      <c r="GLW25" s="107"/>
      <c r="GLX25" s="132"/>
      <c r="GLY25" s="132"/>
      <c r="GLZ25" s="132"/>
      <c r="GMA25" s="190"/>
      <c r="GMB25" s="189"/>
      <c r="GMC25" s="131"/>
      <c r="GMD25" s="105"/>
      <c r="GME25" s="105"/>
      <c r="GMF25" s="106"/>
      <c r="GMG25" s="107"/>
      <c r="GMH25" s="132"/>
      <c r="GMI25" s="132"/>
      <c r="GMJ25" s="132"/>
      <c r="GMK25" s="190"/>
      <c r="GML25" s="189"/>
      <c r="GMM25" s="131"/>
      <c r="GMN25" s="105"/>
      <c r="GMO25" s="105"/>
      <c r="GMP25" s="106"/>
      <c r="GMQ25" s="107"/>
      <c r="GMR25" s="132"/>
      <c r="GMS25" s="132"/>
      <c r="GMT25" s="132"/>
      <c r="GMU25" s="190"/>
      <c r="GMV25" s="189"/>
      <c r="GMW25" s="131"/>
      <c r="GMX25" s="105"/>
      <c r="GMY25" s="105"/>
      <c r="GMZ25" s="106"/>
      <c r="GNA25" s="107"/>
      <c r="GNB25" s="132"/>
      <c r="GNC25" s="132"/>
      <c r="GND25" s="132"/>
      <c r="GNE25" s="190"/>
      <c r="GNF25" s="189"/>
      <c r="GNG25" s="131"/>
      <c r="GNH25" s="105"/>
      <c r="GNI25" s="105"/>
      <c r="GNJ25" s="106"/>
      <c r="GNK25" s="107"/>
      <c r="GNL25" s="132"/>
      <c r="GNM25" s="132"/>
      <c r="GNN25" s="132"/>
      <c r="GNO25" s="190"/>
      <c r="GNP25" s="189"/>
      <c r="GNQ25" s="131"/>
      <c r="GNR25" s="105"/>
      <c r="GNS25" s="105"/>
      <c r="GNT25" s="106"/>
      <c r="GNU25" s="107"/>
      <c r="GNV25" s="132"/>
      <c r="GNW25" s="132"/>
      <c r="GNX25" s="132"/>
      <c r="GNY25" s="190"/>
      <c r="GNZ25" s="189"/>
      <c r="GOA25" s="131"/>
      <c r="GOB25" s="105"/>
      <c r="GOC25" s="105"/>
      <c r="GOD25" s="106"/>
      <c r="GOE25" s="107"/>
      <c r="GOF25" s="132"/>
      <c r="GOG25" s="132"/>
      <c r="GOH25" s="132"/>
      <c r="GOI25" s="190"/>
      <c r="GOJ25" s="189"/>
      <c r="GOK25" s="131"/>
      <c r="GOL25" s="105"/>
      <c r="GOM25" s="105"/>
      <c r="GON25" s="106"/>
      <c r="GOO25" s="107"/>
      <c r="GOP25" s="132"/>
      <c r="GOQ25" s="132"/>
      <c r="GOR25" s="132"/>
      <c r="GOS25" s="190"/>
      <c r="GOT25" s="189"/>
      <c r="GOU25" s="131"/>
      <c r="GOV25" s="105"/>
      <c r="GOW25" s="105"/>
      <c r="GOX25" s="106"/>
      <c r="GOY25" s="107"/>
      <c r="GOZ25" s="132"/>
      <c r="GPA25" s="132"/>
      <c r="GPB25" s="132"/>
      <c r="GPC25" s="190"/>
      <c r="GPD25" s="189"/>
      <c r="GPE25" s="131"/>
      <c r="GPF25" s="105"/>
      <c r="GPG25" s="105"/>
      <c r="GPH25" s="106"/>
      <c r="GPI25" s="107"/>
      <c r="GPJ25" s="132"/>
      <c r="GPK25" s="132"/>
      <c r="GPL25" s="132"/>
      <c r="GPM25" s="190"/>
      <c r="GPN25" s="189"/>
      <c r="GPO25" s="131"/>
      <c r="GPP25" s="105"/>
      <c r="GPQ25" s="105"/>
      <c r="GPR25" s="106"/>
      <c r="GPS25" s="107"/>
      <c r="GPT25" s="132"/>
      <c r="GPU25" s="132"/>
      <c r="GPV25" s="132"/>
      <c r="GPW25" s="190"/>
      <c r="GPX25" s="189"/>
      <c r="GPY25" s="131"/>
      <c r="GPZ25" s="105"/>
      <c r="GQA25" s="105"/>
      <c r="GQB25" s="106"/>
      <c r="GQC25" s="107"/>
      <c r="GQD25" s="132"/>
      <c r="GQE25" s="132"/>
      <c r="GQF25" s="132"/>
      <c r="GQG25" s="190"/>
      <c r="GQH25" s="189"/>
      <c r="GQI25" s="131"/>
      <c r="GQJ25" s="105"/>
      <c r="GQK25" s="105"/>
      <c r="GQL25" s="106"/>
      <c r="GQM25" s="107"/>
      <c r="GQN25" s="132"/>
      <c r="GQO25" s="132"/>
      <c r="GQP25" s="132"/>
      <c r="GQQ25" s="190"/>
      <c r="GQR25" s="189"/>
      <c r="GQS25" s="131"/>
      <c r="GQT25" s="105"/>
      <c r="GQU25" s="105"/>
      <c r="GQV25" s="106"/>
      <c r="GQW25" s="107"/>
      <c r="GQX25" s="132"/>
      <c r="GQY25" s="132"/>
      <c r="GQZ25" s="132"/>
      <c r="GRA25" s="190"/>
      <c r="GRB25" s="189"/>
      <c r="GRC25" s="131"/>
      <c r="GRD25" s="105"/>
      <c r="GRE25" s="105"/>
      <c r="GRF25" s="106"/>
      <c r="GRG25" s="107"/>
      <c r="GRH25" s="132"/>
      <c r="GRI25" s="132"/>
      <c r="GRJ25" s="132"/>
      <c r="GRK25" s="190"/>
      <c r="GRL25" s="189"/>
      <c r="GRM25" s="131"/>
      <c r="GRN25" s="105"/>
      <c r="GRO25" s="105"/>
      <c r="GRP25" s="106"/>
      <c r="GRQ25" s="107"/>
      <c r="GRR25" s="132"/>
      <c r="GRS25" s="132"/>
      <c r="GRT25" s="132"/>
      <c r="GRU25" s="190"/>
      <c r="GRV25" s="189"/>
      <c r="GRW25" s="131"/>
      <c r="GRX25" s="105"/>
      <c r="GRY25" s="105"/>
      <c r="GRZ25" s="106"/>
      <c r="GSA25" s="107"/>
      <c r="GSB25" s="132"/>
      <c r="GSC25" s="132"/>
      <c r="GSD25" s="132"/>
      <c r="GSE25" s="190"/>
      <c r="GSF25" s="189"/>
      <c r="GSG25" s="131"/>
      <c r="GSH25" s="105"/>
      <c r="GSI25" s="105"/>
      <c r="GSJ25" s="106"/>
      <c r="GSK25" s="107"/>
      <c r="GSL25" s="132"/>
      <c r="GSM25" s="132"/>
      <c r="GSN25" s="132"/>
      <c r="GSO25" s="190"/>
      <c r="GSP25" s="189"/>
      <c r="GSQ25" s="131"/>
      <c r="GSR25" s="105"/>
      <c r="GSS25" s="105"/>
      <c r="GST25" s="106"/>
      <c r="GSU25" s="107"/>
      <c r="GSV25" s="132"/>
      <c r="GSW25" s="132"/>
      <c r="GSX25" s="132"/>
      <c r="GSY25" s="190"/>
      <c r="GSZ25" s="189"/>
      <c r="GTA25" s="131"/>
      <c r="GTB25" s="105"/>
      <c r="GTC25" s="105"/>
      <c r="GTD25" s="106"/>
      <c r="GTE25" s="107"/>
      <c r="GTF25" s="132"/>
      <c r="GTG25" s="132"/>
      <c r="GTH25" s="132"/>
      <c r="GTI25" s="190"/>
      <c r="GTJ25" s="189"/>
      <c r="GTK25" s="131"/>
      <c r="GTL25" s="105"/>
      <c r="GTM25" s="105"/>
      <c r="GTN25" s="106"/>
      <c r="GTO25" s="107"/>
      <c r="GTP25" s="132"/>
      <c r="GTQ25" s="132"/>
      <c r="GTR25" s="132"/>
      <c r="GTS25" s="190"/>
      <c r="GTT25" s="189"/>
      <c r="GTU25" s="131"/>
      <c r="GTV25" s="105"/>
      <c r="GTW25" s="105"/>
      <c r="GTX25" s="106"/>
      <c r="GTY25" s="107"/>
      <c r="GTZ25" s="132"/>
      <c r="GUA25" s="132"/>
      <c r="GUB25" s="132"/>
      <c r="GUC25" s="190"/>
      <c r="GUD25" s="189"/>
      <c r="GUE25" s="131"/>
      <c r="GUF25" s="105"/>
      <c r="GUG25" s="105"/>
      <c r="GUH25" s="106"/>
      <c r="GUI25" s="107"/>
      <c r="GUJ25" s="132"/>
      <c r="GUK25" s="132"/>
      <c r="GUL25" s="132"/>
      <c r="GUM25" s="190"/>
      <c r="GUN25" s="189"/>
      <c r="GUO25" s="131"/>
      <c r="GUP25" s="105"/>
      <c r="GUQ25" s="105"/>
      <c r="GUR25" s="106"/>
      <c r="GUS25" s="107"/>
      <c r="GUT25" s="132"/>
      <c r="GUU25" s="132"/>
      <c r="GUV25" s="132"/>
      <c r="GUW25" s="190"/>
      <c r="GUX25" s="189"/>
      <c r="GUY25" s="131"/>
      <c r="GUZ25" s="105"/>
      <c r="GVA25" s="105"/>
      <c r="GVB25" s="106"/>
      <c r="GVC25" s="107"/>
      <c r="GVD25" s="132"/>
      <c r="GVE25" s="132"/>
      <c r="GVF25" s="132"/>
      <c r="GVG25" s="190"/>
      <c r="GVH25" s="189"/>
      <c r="GVI25" s="131"/>
      <c r="GVJ25" s="105"/>
      <c r="GVK25" s="105"/>
      <c r="GVL25" s="106"/>
      <c r="GVM25" s="107"/>
      <c r="GVN25" s="132"/>
      <c r="GVO25" s="132"/>
      <c r="GVP25" s="132"/>
      <c r="GVQ25" s="190"/>
      <c r="GVR25" s="189"/>
      <c r="GVS25" s="131"/>
      <c r="GVT25" s="105"/>
      <c r="GVU25" s="105"/>
      <c r="GVV25" s="106"/>
      <c r="GVW25" s="107"/>
      <c r="GVX25" s="132"/>
      <c r="GVY25" s="132"/>
      <c r="GVZ25" s="132"/>
      <c r="GWA25" s="190"/>
      <c r="GWB25" s="189"/>
      <c r="GWC25" s="131"/>
      <c r="GWD25" s="105"/>
      <c r="GWE25" s="105"/>
      <c r="GWF25" s="106"/>
      <c r="GWG25" s="107"/>
      <c r="GWH25" s="132"/>
      <c r="GWI25" s="132"/>
      <c r="GWJ25" s="132"/>
      <c r="GWK25" s="190"/>
      <c r="GWL25" s="189"/>
      <c r="GWM25" s="131"/>
      <c r="GWN25" s="105"/>
      <c r="GWO25" s="105"/>
      <c r="GWP25" s="106"/>
      <c r="GWQ25" s="107"/>
      <c r="GWR25" s="132"/>
      <c r="GWS25" s="132"/>
      <c r="GWT25" s="132"/>
      <c r="GWU25" s="190"/>
      <c r="GWV25" s="189"/>
      <c r="GWW25" s="131"/>
      <c r="GWX25" s="105"/>
      <c r="GWY25" s="105"/>
      <c r="GWZ25" s="106"/>
      <c r="GXA25" s="107"/>
      <c r="GXB25" s="132"/>
      <c r="GXC25" s="132"/>
      <c r="GXD25" s="132"/>
      <c r="GXE25" s="190"/>
      <c r="GXF25" s="189"/>
      <c r="GXG25" s="131"/>
      <c r="GXH25" s="105"/>
      <c r="GXI25" s="105"/>
      <c r="GXJ25" s="106"/>
      <c r="GXK25" s="107"/>
      <c r="GXL25" s="132"/>
      <c r="GXM25" s="132"/>
      <c r="GXN25" s="132"/>
      <c r="GXO25" s="190"/>
      <c r="GXP25" s="189"/>
      <c r="GXQ25" s="131"/>
      <c r="GXR25" s="105"/>
      <c r="GXS25" s="105"/>
      <c r="GXT25" s="106"/>
      <c r="GXU25" s="107"/>
      <c r="GXV25" s="132"/>
      <c r="GXW25" s="132"/>
      <c r="GXX25" s="132"/>
      <c r="GXY25" s="190"/>
      <c r="GXZ25" s="189"/>
      <c r="GYA25" s="131"/>
      <c r="GYB25" s="105"/>
      <c r="GYC25" s="105"/>
      <c r="GYD25" s="106"/>
      <c r="GYE25" s="107"/>
      <c r="GYF25" s="132"/>
      <c r="GYG25" s="132"/>
      <c r="GYH25" s="132"/>
      <c r="GYI25" s="190"/>
      <c r="GYJ25" s="189"/>
      <c r="GYK25" s="131"/>
      <c r="GYL25" s="105"/>
      <c r="GYM25" s="105"/>
      <c r="GYN25" s="106"/>
      <c r="GYO25" s="107"/>
      <c r="GYP25" s="132"/>
      <c r="GYQ25" s="132"/>
      <c r="GYR25" s="132"/>
      <c r="GYS25" s="190"/>
      <c r="GYT25" s="189"/>
      <c r="GYU25" s="131"/>
      <c r="GYV25" s="105"/>
      <c r="GYW25" s="105"/>
      <c r="GYX25" s="106"/>
      <c r="GYY25" s="107"/>
      <c r="GYZ25" s="132"/>
      <c r="GZA25" s="132"/>
      <c r="GZB25" s="132"/>
      <c r="GZC25" s="190"/>
      <c r="GZD25" s="189"/>
      <c r="GZE25" s="131"/>
      <c r="GZF25" s="105"/>
      <c r="GZG25" s="105"/>
      <c r="GZH25" s="106"/>
      <c r="GZI25" s="107"/>
      <c r="GZJ25" s="132"/>
      <c r="GZK25" s="132"/>
      <c r="GZL25" s="132"/>
      <c r="GZM25" s="190"/>
      <c r="GZN25" s="189"/>
      <c r="GZO25" s="131"/>
      <c r="GZP25" s="105"/>
      <c r="GZQ25" s="105"/>
      <c r="GZR25" s="106"/>
      <c r="GZS25" s="107"/>
      <c r="GZT25" s="132"/>
      <c r="GZU25" s="132"/>
      <c r="GZV25" s="132"/>
      <c r="GZW25" s="190"/>
      <c r="GZX25" s="189"/>
      <c r="GZY25" s="131"/>
      <c r="GZZ25" s="105"/>
      <c r="HAA25" s="105"/>
      <c r="HAB25" s="106"/>
      <c r="HAC25" s="107"/>
      <c r="HAD25" s="132"/>
      <c r="HAE25" s="132"/>
      <c r="HAF25" s="132"/>
      <c r="HAG25" s="190"/>
      <c r="HAH25" s="189"/>
      <c r="HAI25" s="131"/>
      <c r="HAJ25" s="105"/>
      <c r="HAK25" s="105"/>
      <c r="HAL25" s="106"/>
      <c r="HAM25" s="107"/>
      <c r="HAN25" s="132"/>
      <c r="HAO25" s="132"/>
      <c r="HAP25" s="132"/>
      <c r="HAQ25" s="190"/>
      <c r="HAR25" s="189"/>
      <c r="HAS25" s="131"/>
      <c r="HAT25" s="105"/>
      <c r="HAU25" s="105"/>
      <c r="HAV25" s="106"/>
      <c r="HAW25" s="107"/>
      <c r="HAX25" s="132"/>
      <c r="HAY25" s="132"/>
      <c r="HAZ25" s="132"/>
      <c r="HBA25" s="190"/>
      <c r="HBB25" s="189"/>
      <c r="HBC25" s="131"/>
      <c r="HBD25" s="105"/>
      <c r="HBE25" s="105"/>
      <c r="HBF25" s="106"/>
      <c r="HBG25" s="107"/>
      <c r="HBH25" s="132"/>
      <c r="HBI25" s="132"/>
      <c r="HBJ25" s="132"/>
      <c r="HBK25" s="190"/>
      <c r="HBL25" s="189"/>
      <c r="HBM25" s="131"/>
      <c r="HBN25" s="105"/>
      <c r="HBO25" s="105"/>
      <c r="HBP25" s="106"/>
      <c r="HBQ25" s="107"/>
      <c r="HBR25" s="132"/>
      <c r="HBS25" s="132"/>
      <c r="HBT25" s="132"/>
      <c r="HBU25" s="190"/>
      <c r="HBV25" s="189"/>
      <c r="HBW25" s="131"/>
      <c r="HBX25" s="105"/>
      <c r="HBY25" s="105"/>
      <c r="HBZ25" s="106"/>
      <c r="HCA25" s="107"/>
      <c r="HCB25" s="132"/>
      <c r="HCC25" s="132"/>
      <c r="HCD25" s="132"/>
      <c r="HCE25" s="190"/>
      <c r="HCF25" s="189"/>
      <c r="HCG25" s="131"/>
      <c r="HCH25" s="105"/>
      <c r="HCI25" s="105"/>
      <c r="HCJ25" s="106"/>
      <c r="HCK25" s="107"/>
      <c r="HCL25" s="132"/>
      <c r="HCM25" s="132"/>
      <c r="HCN25" s="132"/>
      <c r="HCO25" s="190"/>
      <c r="HCP25" s="189"/>
      <c r="HCQ25" s="131"/>
      <c r="HCR25" s="105"/>
      <c r="HCS25" s="105"/>
      <c r="HCT25" s="106"/>
      <c r="HCU25" s="107"/>
      <c r="HCV25" s="132"/>
      <c r="HCW25" s="132"/>
      <c r="HCX25" s="132"/>
      <c r="HCY25" s="190"/>
      <c r="HCZ25" s="189"/>
      <c r="HDA25" s="131"/>
      <c r="HDB25" s="105"/>
      <c r="HDC25" s="105"/>
      <c r="HDD25" s="106"/>
      <c r="HDE25" s="107"/>
      <c r="HDF25" s="132"/>
      <c r="HDG25" s="132"/>
      <c r="HDH25" s="132"/>
      <c r="HDI25" s="190"/>
      <c r="HDJ25" s="189"/>
      <c r="HDK25" s="131"/>
      <c r="HDL25" s="105"/>
      <c r="HDM25" s="105"/>
      <c r="HDN25" s="106"/>
      <c r="HDO25" s="107"/>
      <c r="HDP25" s="132"/>
      <c r="HDQ25" s="132"/>
      <c r="HDR25" s="132"/>
      <c r="HDS25" s="190"/>
      <c r="HDT25" s="189"/>
      <c r="HDU25" s="131"/>
      <c r="HDV25" s="105"/>
      <c r="HDW25" s="105"/>
      <c r="HDX25" s="106"/>
      <c r="HDY25" s="107"/>
      <c r="HDZ25" s="132"/>
      <c r="HEA25" s="132"/>
      <c r="HEB25" s="132"/>
      <c r="HEC25" s="190"/>
      <c r="HED25" s="189"/>
      <c r="HEE25" s="131"/>
      <c r="HEF25" s="105"/>
      <c r="HEG25" s="105"/>
      <c r="HEH25" s="106"/>
      <c r="HEI25" s="107"/>
      <c r="HEJ25" s="132"/>
      <c r="HEK25" s="132"/>
      <c r="HEL25" s="132"/>
      <c r="HEM25" s="190"/>
      <c r="HEN25" s="189"/>
      <c r="HEO25" s="131"/>
      <c r="HEP25" s="105"/>
      <c r="HEQ25" s="105"/>
      <c r="HER25" s="106"/>
      <c r="HES25" s="107"/>
      <c r="HET25" s="132"/>
      <c r="HEU25" s="132"/>
      <c r="HEV25" s="132"/>
      <c r="HEW25" s="190"/>
      <c r="HEX25" s="189"/>
      <c r="HEY25" s="131"/>
      <c r="HEZ25" s="105"/>
      <c r="HFA25" s="105"/>
      <c r="HFB25" s="106"/>
      <c r="HFC25" s="107"/>
      <c r="HFD25" s="132"/>
      <c r="HFE25" s="132"/>
      <c r="HFF25" s="132"/>
      <c r="HFG25" s="190"/>
      <c r="HFH25" s="189"/>
      <c r="HFI25" s="131"/>
      <c r="HFJ25" s="105"/>
      <c r="HFK25" s="105"/>
      <c r="HFL25" s="106"/>
      <c r="HFM25" s="107"/>
      <c r="HFN25" s="132"/>
      <c r="HFO25" s="132"/>
      <c r="HFP25" s="132"/>
      <c r="HFQ25" s="190"/>
      <c r="HFR25" s="189"/>
      <c r="HFS25" s="131"/>
      <c r="HFT25" s="105"/>
      <c r="HFU25" s="105"/>
      <c r="HFV25" s="106"/>
      <c r="HFW25" s="107"/>
      <c r="HFX25" s="132"/>
      <c r="HFY25" s="132"/>
      <c r="HFZ25" s="132"/>
      <c r="HGA25" s="190"/>
      <c r="HGB25" s="189"/>
      <c r="HGC25" s="131"/>
      <c r="HGD25" s="105"/>
      <c r="HGE25" s="105"/>
      <c r="HGF25" s="106"/>
      <c r="HGG25" s="107"/>
      <c r="HGH25" s="132"/>
      <c r="HGI25" s="132"/>
      <c r="HGJ25" s="132"/>
      <c r="HGK25" s="190"/>
      <c r="HGL25" s="189"/>
      <c r="HGM25" s="131"/>
      <c r="HGN25" s="105"/>
      <c r="HGO25" s="105"/>
      <c r="HGP25" s="106"/>
      <c r="HGQ25" s="107"/>
      <c r="HGR25" s="132"/>
      <c r="HGS25" s="132"/>
      <c r="HGT25" s="132"/>
      <c r="HGU25" s="190"/>
      <c r="HGV25" s="189"/>
      <c r="HGW25" s="131"/>
      <c r="HGX25" s="105"/>
      <c r="HGY25" s="105"/>
      <c r="HGZ25" s="106"/>
      <c r="HHA25" s="107"/>
      <c r="HHB25" s="132"/>
      <c r="HHC25" s="132"/>
      <c r="HHD25" s="132"/>
      <c r="HHE25" s="190"/>
      <c r="HHF25" s="189"/>
      <c r="HHG25" s="131"/>
      <c r="HHH25" s="105"/>
      <c r="HHI25" s="105"/>
      <c r="HHJ25" s="106"/>
      <c r="HHK25" s="107"/>
      <c r="HHL25" s="132"/>
      <c r="HHM25" s="132"/>
      <c r="HHN25" s="132"/>
      <c r="HHO25" s="190"/>
      <c r="HHP25" s="189"/>
      <c r="HHQ25" s="131"/>
      <c r="HHR25" s="105"/>
      <c r="HHS25" s="105"/>
      <c r="HHT25" s="106"/>
      <c r="HHU25" s="107"/>
      <c r="HHV25" s="132"/>
      <c r="HHW25" s="132"/>
      <c r="HHX25" s="132"/>
      <c r="HHY25" s="190"/>
      <c r="HHZ25" s="189"/>
      <c r="HIA25" s="131"/>
      <c r="HIB25" s="105"/>
      <c r="HIC25" s="105"/>
      <c r="HID25" s="106"/>
      <c r="HIE25" s="107"/>
      <c r="HIF25" s="132"/>
      <c r="HIG25" s="132"/>
      <c r="HIH25" s="132"/>
      <c r="HII25" s="190"/>
      <c r="HIJ25" s="189"/>
      <c r="HIK25" s="131"/>
      <c r="HIL25" s="105"/>
      <c r="HIM25" s="105"/>
      <c r="HIN25" s="106"/>
      <c r="HIO25" s="107"/>
      <c r="HIP25" s="132"/>
      <c r="HIQ25" s="132"/>
      <c r="HIR25" s="132"/>
      <c r="HIS25" s="190"/>
      <c r="HIT25" s="189"/>
      <c r="HIU25" s="131"/>
      <c r="HIV25" s="105"/>
      <c r="HIW25" s="105"/>
      <c r="HIX25" s="106"/>
      <c r="HIY25" s="107"/>
      <c r="HIZ25" s="132"/>
      <c r="HJA25" s="132"/>
      <c r="HJB25" s="132"/>
      <c r="HJC25" s="190"/>
      <c r="HJD25" s="189"/>
      <c r="HJE25" s="131"/>
      <c r="HJF25" s="105"/>
      <c r="HJG25" s="105"/>
      <c r="HJH25" s="106"/>
      <c r="HJI25" s="107"/>
      <c r="HJJ25" s="132"/>
      <c r="HJK25" s="132"/>
      <c r="HJL25" s="132"/>
      <c r="HJM25" s="190"/>
      <c r="HJN25" s="189"/>
      <c r="HJO25" s="131"/>
      <c r="HJP25" s="105"/>
      <c r="HJQ25" s="105"/>
      <c r="HJR25" s="106"/>
      <c r="HJS25" s="107"/>
      <c r="HJT25" s="132"/>
      <c r="HJU25" s="132"/>
      <c r="HJV25" s="132"/>
      <c r="HJW25" s="190"/>
      <c r="HJX25" s="189"/>
      <c r="HJY25" s="131"/>
      <c r="HJZ25" s="105"/>
      <c r="HKA25" s="105"/>
      <c r="HKB25" s="106"/>
      <c r="HKC25" s="107"/>
      <c r="HKD25" s="132"/>
      <c r="HKE25" s="132"/>
      <c r="HKF25" s="132"/>
      <c r="HKG25" s="190"/>
      <c r="HKH25" s="189"/>
      <c r="HKI25" s="131"/>
      <c r="HKJ25" s="105"/>
      <c r="HKK25" s="105"/>
      <c r="HKL25" s="106"/>
      <c r="HKM25" s="107"/>
      <c r="HKN25" s="132"/>
      <c r="HKO25" s="132"/>
      <c r="HKP25" s="132"/>
      <c r="HKQ25" s="190"/>
      <c r="HKR25" s="189"/>
      <c r="HKS25" s="131"/>
      <c r="HKT25" s="105"/>
      <c r="HKU25" s="105"/>
      <c r="HKV25" s="106"/>
      <c r="HKW25" s="107"/>
      <c r="HKX25" s="132"/>
      <c r="HKY25" s="132"/>
      <c r="HKZ25" s="132"/>
      <c r="HLA25" s="190"/>
      <c r="HLB25" s="189"/>
      <c r="HLC25" s="131"/>
      <c r="HLD25" s="105"/>
      <c r="HLE25" s="105"/>
      <c r="HLF25" s="106"/>
      <c r="HLG25" s="107"/>
      <c r="HLH25" s="132"/>
      <c r="HLI25" s="132"/>
      <c r="HLJ25" s="132"/>
      <c r="HLK25" s="190"/>
      <c r="HLL25" s="189"/>
      <c r="HLM25" s="131"/>
      <c r="HLN25" s="105"/>
      <c r="HLO25" s="105"/>
      <c r="HLP25" s="106"/>
      <c r="HLQ25" s="107"/>
      <c r="HLR25" s="132"/>
      <c r="HLS25" s="132"/>
      <c r="HLT25" s="132"/>
      <c r="HLU25" s="190"/>
      <c r="HLV25" s="189"/>
      <c r="HLW25" s="131"/>
      <c r="HLX25" s="105"/>
      <c r="HLY25" s="105"/>
      <c r="HLZ25" s="106"/>
      <c r="HMA25" s="107"/>
      <c r="HMB25" s="132"/>
      <c r="HMC25" s="132"/>
      <c r="HMD25" s="132"/>
      <c r="HME25" s="190"/>
      <c r="HMF25" s="189"/>
      <c r="HMG25" s="131"/>
      <c r="HMH25" s="105"/>
      <c r="HMI25" s="105"/>
      <c r="HMJ25" s="106"/>
      <c r="HMK25" s="107"/>
      <c r="HML25" s="132"/>
      <c r="HMM25" s="132"/>
      <c r="HMN25" s="132"/>
      <c r="HMO25" s="190"/>
      <c r="HMP25" s="189"/>
      <c r="HMQ25" s="131"/>
      <c r="HMR25" s="105"/>
      <c r="HMS25" s="105"/>
      <c r="HMT25" s="106"/>
      <c r="HMU25" s="107"/>
      <c r="HMV25" s="132"/>
      <c r="HMW25" s="132"/>
      <c r="HMX25" s="132"/>
      <c r="HMY25" s="190"/>
      <c r="HMZ25" s="189"/>
      <c r="HNA25" s="131"/>
      <c r="HNB25" s="105"/>
      <c r="HNC25" s="105"/>
      <c r="HND25" s="106"/>
      <c r="HNE25" s="107"/>
      <c r="HNF25" s="132"/>
      <c r="HNG25" s="132"/>
      <c r="HNH25" s="132"/>
      <c r="HNI25" s="190"/>
      <c r="HNJ25" s="189"/>
      <c r="HNK25" s="131"/>
      <c r="HNL25" s="105"/>
      <c r="HNM25" s="105"/>
      <c r="HNN25" s="106"/>
      <c r="HNO25" s="107"/>
      <c r="HNP25" s="132"/>
      <c r="HNQ25" s="132"/>
      <c r="HNR25" s="132"/>
      <c r="HNS25" s="190"/>
      <c r="HNT25" s="189"/>
      <c r="HNU25" s="131"/>
      <c r="HNV25" s="105"/>
      <c r="HNW25" s="105"/>
      <c r="HNX25" s="106"/>
      <c r="HNY25" s="107"/>
      <c r="HNZ25" s="132"/>
      <c r="HOA25" s="132"/>
      <c r="HOB25" s="132"/>
      <c r="HOC25" s="190"/>
      <c r="HOD25" s="189"/>
      <c r="HOE25" s="131"/>
      <c r="HOF25" s="105"/>
      <c r="HOG25" s="105"/>
      <c r="HOH25" s="106"/>
      <c r="HOI25" s="107"/>
      <c r="HOJ25" s="132"/>
      <c r="HOK25" s="132"/>
      <c r="HOL25" s="132"/>
      <c r="HOM25" s="190"/>
      <c r="HON25" s="189"/>
      <c r="HOO25" s="131"/>
      <c r="HOP25" s="105"/>
      <c r="HOQ25" s="105"/>
      <c r="HOR25" s="106"/>
      <c r="HOS25" s="107"/>
      <c r="HOT25" s="132"/>
      <c r="HOU25" s="132"/>
      <c r="HOV25" s="132"/>
      <c r="HOW25" s="190"/>
      <c r="HOX25" s="189"/>
      <c r="HOY25" s="131"/>
      <c r="HOZ25" s="105"/>
      <c r="HPA25" s="105"/>
      <c r="HPB25" s="106"/>
      <c r="HPC25" s="107"/>
      <c r="HPD25" s="132"/>
      <c r="HPE25" s="132"/>
      <c r="HPF25" s="132"/>
      <c r="HPG25" s="190"/>
      <c r="HPH25" s="189"/>
      <c r="HPI25" s="131"/>
      <c r="HPJ25" s="105"/>
      <c r="HPK25" s="105"/>
      <c r="HPL25" s="106"/>
      <c r="HPM25" s="107"/>
      <c r="HPN25" s="132"/>
      <c r="HPO25" s="132"/>
      <c r="HPP25" s="132"/>
      <c r="HPQ25" s="190"/>
      <c r="HPR25" s="189"/>
      <c r="HPS25" s="131"/>
      <c r="HPT25" s="105"/>
      <c r="HPU25" s="105"/>
      <c r="HPV25" s="106"/>
      <c r="HPW25" s="107"/>
      <c r="HPX25" s="132"/>
      <c r="HPY25" s="132"/>
      <c r="HPZ25" s="132"/>
      <c r="HQA25" s="190"/>
      <c r="HQB25" s="189"/>
      <c r="HQC25" s="131"/>
      <c r="HQD25" s="105"/>
      <c r="HQE25" s="105"/>
      <c r="HQF25" s="106"/>
      <c r="HQG25" s="107"/>
      <c r="HQH25" s="132"/>
      <c r="HQI25" s="132"/>
      <c r="HQJ25" s="132"/>
      <c r="HQK25" s="190"/>
      <c r="HQL25" s="189"/>
      <c r="HQM25" s="131"/>
      <c r="HQN25" s="105"/>
      <c r="HQO25" s="105"/>
      <c r="HQP25" s="106"/>
      <c r="HQQ25" s="107"/>
      <c r="HQR25" s="132"/>
      <c r="HQS25" s="132"/>
      <c r="HQT25" s="132"/>
      <c r="HQU25" s="190"/>
      <c r="HQV25" s="189"/>
      <c r="HQW25" s="131"/>
      <c r="HQX25" s="105"/>
      <c r="HQY25" s="105"/>
      <c r="HQZ25" s="106"/>
      <c r="HRA25" s="107"/>
      <c r="HRB25" s="132"/>
      <c r="HRC25" s="132"/>
      <c r="HRD25" s="132"/>
      <c r="HRE25" s="190"/>
      <c r="HRF25" s="189"/>
      <c r="HRG25" s="131"/>
      <c r="HRH25" s="105"/>
      <c r="HRI25" s="105"/>
      <c r="HRJ25" s="106"/>
      <c r="HRK25" s="107"/>
      <c r="HRL25" s="132"/>
      <c r="HRM25" s="132"/>
      <c r="HRN25" s="132"/>
      <c r="HRO25" s="190"/>
      <c r="HRP25" s="189"/>
      <c r="HRQ25" s="131"/>
      <c r="HRR25" s="105"/>
      <c r="HRS25" s="105"/>
      <c r="HRT25" s="106"/>
      <c r="HRU25" s="107"/>
      <c r="HRV25" s="132"/>
      <c r="HRW25" s="132"/>
      <c r="HRX25" s="132"/>
      <c r="HRY25" s="190"/>
      <c r="HRZ25" s="189"/>
      <c r="HSA25" s="131"/>
      <c r="HSB25" s="105"/>
      <c r="HSC25" s="105"/>
      <c r="HSD25" s="106"/>
      <c r="HSE25" s="107"/>
      <c r="HSF25" s="132"/>
      <c r="HSG25" s="132"/>
      <c r="HSH25" s="132"/>
      <c r="HSI25" s="190"/>
      <c r="HSJ25" s="189"/>
      <c r="HSK25" s="131"/>
      <c r="HSL25" s="105"/>
      <c r="HSM25" s="105"/>
      <c r="HSN25" s="106"/>
      <c r="HSO25" s="107"/>
      <c r="HSP25" s="132"/>
      <c r="HSQ25" s="132"/>
      <c r="HSR25" s="132"/>
      <c r="HSS25" s="190"/>
      <c r="HST25" s="189"/>
      <c r="HSU25" s="131"/>
      <c r="HSV25" s="105"/>
      <c r="HSW25" s="105"/>
      <c r="HSX25" s="106"/>
      <c r="HSY25" s="107"/>
      <c r="HSZ25" s="132"/>
      <c r="HTA25" s="132"/>
      <c r="HTB25" s="132"/>
      <c r="HTC25" s="190"/>
      <c r="HTD25" s="189"/>
      <c r="HTE25" s="131"/>
      <c r="HTF25" s="105"/>
      <c r="HTG25" s="105"/>
      <c r="HTH25" s="106"/>
      <c r="HTI25" s="107"/>
      <c r="HTJ25" s="132"/>
      <c r="HTK25" s="132"/>
      <c r="HTL25" s="132"/>
      <c r="HTM25" s="190"/>
      <c r="HTN25" s="189"/>
      <c r="HTO25" s="131"/>
      <c r="HTP25" s="105"/>
      <c r="HTQ25" s="105"/>
      <c r="HTR25" s="106"/>
      <c r="HTS25" s="107"/>
      <c r="HTT25" s="132"/>
      <c r="HTU25" s="132"/>
      <c r="HTV25" s="132"/>
      <c r="HTW25" s="190"/>
      <c r="HTX25" s="189"/>
      <c r="HTY25" s="131"/>
      <c r="HTZ25" s="105"/>
      <c r="HUA25" s="105"/>
      <c r="HUB25" s="106"/>
      <c r="HUC25" s="107"/>
      <c r="HUD25" s="132"/>
      <c r="HUE25" s="132"/>
      <c r="HUF25" s="132"/>
      <c r="HUG25" s="190"/>
      <c r="HUH25" s="189"/>
      <c r="HUI25" s="131"/>
      <c r="HUJ25" s="105"/>
      <c r="HUK25" s="105"/>
      <c r="HUL25" s="106"/>
      <c r="HUM25" s="107"/>
      <c r="HUN25" s="132"/>
      <c r="HUO25" s="132"/>
      <c r="HUP25" s="132"/>
      <c r="HUQ25" s="190"/>
      <c r="HUR25" s="189"/>
      <c r="HUS25" s="131"/>
      <c r="HUT25" s="105"/>
      <c r="HUU25" s="105"/>
      <c r="HUV25" s="106"/>
      <c r="HUW25" s="107"/>
      <c r="HUX25" s="132"/>
      <c r="HUY25" s="132"/>
      <c r="HUZ25" s="132"/>
      <c r="HVA25" s="190"/>
      <c r="HVB25" s="189"/>
      <c r="HVC25" s="131"/>
      <c r="HVD25" s="105"/>
      <c r="HVE25" s="105"/>
      <c r="HVF25" s="106"/>
      <c r="HVG25" s="107"/>
      <c r="HVH25" s="132"/>
      <c r="HVI25" s="132"/>
      <c r="HVJ25" s="132"/>
      <c r="HVK25" s="190"/>
      <c r="HVL25" s="189"/>
      <c r="HVM25" s="131"/>
      <c r="HVN25" s="105"/>
      <c r="HVO25" s="105"/>
      <c r="HVP25" s="106"/>
      <c r="HVQ25" s="107"/>
      <c r="HVR25" s="132"/>
      <c r="HVS25" s="132"/>
      <c r="HVT25" s="132"/>
      <c r="HVU25" s="190"/>
      <c r="HVV25" s="189"/>
      <c r="HVW25" s="131"/>
      <c r="HVX25" s="105"/>
      <c r="HVY25" s="105"/>
      <c r="HVZ25" s="106"/>
      <c r="HWA25" s="107"/>
      <c r="HWB25" s="132"/>
      <c r="HWC25" s="132"/>
      <c r="HWD25" s="132"/>
      <c r="HWE25" s="190"/>
      <c r="HWF25" s="189"/>
      <c r="HWG25" s="131"/>
      <c r="HWH25" s="105"/>
      <c r="HWI25" s="105"/>
      <c r="HWJ25" s="106"/>
      <c r="HWK25" s="107"/>
      <c r="HWL25" s="132"/>
      <c r="HWM25" s="132"/>
      <c r="HWN25" s="132"/>
      <c r="HWO25" s="190"/>
      <c r="HWP25" s="189"/>
      <c r="HWQ25" s="131"/>
      <c r="HWR25" s="105"/>
      <c r="HWS25" s="105"/>
      <c r="HWT25" s="106"/>
      <c r="HWU25" s="107"/>
      <c r="HWV25" s="132"/>
      <c r="HWW25" s="132"/>
      <c r="HWX25" s="132"/>
      <c r="HWY25" s="190"/>
      <c r="HWZ25" s="189"/>
      <c r="HXA25" s="131"/>
      <c r="HXB25" s="105"/>
      <c r="HXC25" s="105"/>
      <c r="HXD25" s="106"/>
      <c r="HXE25" s="107"/>
      <c r="HXF25" s="132"/>
      <c r="HXG25" s="132"/>
      <c r="HXH25" s="132"/>
      <c r="HXI25" s="190"/>
      <c r="HXJ25" s="189"/>
      <c r="HXK25" s="131"/>
      <c r="HXL25" s="105"/>
      <c r="HXM25" s="105"/>
      <c r="HXN25" s="106"/>
      <c r="HXO25" s="107"/>
      <c r="HXP25" s="132"/>
      <c r="HXQ25" s="132"/>
      <c r="HXR25" s="132"/>
      <c r="HXS25" s="190"/>
      <c r="HXT25" s="189"/>
      <c r="HXU25" s="131"/>
      <c r="HXV25" s="105"/>
      <c r="HXW25" s="105"/>
      <c r="HXX25" s="106"/>
      <c r="HXY25" s="107"/>
      <c r="HXZ25" s="132"/>
      <c r="HYA25" s="132"/>
      <c r="HYB25" s="132"/>
      <c r="HYC25" s="190"/>
      <c r="HYD25" s="189"/>
      <c r="HYE25" s="131"/>
      <c r="HYF25" s="105"/>
      <c r="HYG25" s="105"/>
      <c r="HYH25" s="106"/>
      <c r="HYI25" s="107"/>
      <c r="HYJ25" s="132"/>
      <c r="HYK25" s="132"/>
      <c r="HYL25" s="132"/>
      <c r="HYM25" s="190"/>
      <c r="HYN25" s="189"/>
      <c r="HYO25" s="131"/>
      <c r="HYP25" s="105"/>
      <c r="HYQ25" s="105"/>
      <c r="HYR25" s="106"/>
      <c r="HYS25" s="107"/>
      <c r="HYT25" s="132"/>
      <c r="HYU25" s="132"/>
      <c r="HYV25" s="132"/>
      <c r="HYW25" s="190"/>
      <c r="HYX25" s="189"/>
      <c r="HYY25" s="131"/>
      <c r="HYZ25" s="105"/>
      <c r="HZA25" s="105"/>
      <c r="HZB25" s="106"/>
      <c r="HZC25" s="107"/>
      <c r="HZD25" s="132"/>
      <c r="HZE25" s="132"/>
      <c r="HZF25" s="132"/>
      <c r="HZG25" s="190"/>
      <c r="HZH25" s="189"/>
      <c r="HZI25" s="131"/>
      <c r="HZJ25" s="105"/>
      <c r="HZK25" s="105"/>
      <c r="HZL25" s="106"/>
      <c r="HZM25" s="107"/>
      <c r="HZN25" s="132"/>
      <c r="HZO25" s="132"/>
      <c r="HZP25" s="132"/>
      <c r="HZQ25" s="190"/>
      <c r="HZR25" s="189"/>
      <c r="HZS25" s="131"/>
      <c r="HZT25" s="105"/>
      <c r="HZU25" s="105"/>
      <c r="HZV25" s="106"/>
      <c r="HZW25" s="107"/>
      <c r="HZX25" s="132"/>
      <c r="HZY25" s="132"/>
      <c r="HZZ25" s="132"/>
      <c r="IAA25" s="190"/>
      <c r="IAB25" s="189"/>
      <c r="IAC25" s="131"/>
      <c r="IAD25" s="105"/>
      <c r="IAE25" s="105"/>
      <c r="IAF25" s="106"/>
      <c r="IAG25" s="107"/>
      <c r="IAH25" s="132"/>
      <c r="IAI25" s="132"/>
      <c r="IAJ25" s="132"/>
      <c r="IAK25" s="190"/>
      <c r="IAL25" s="189"/>
      <c r="IAM25" s="131"/>
      <c r="IAN25" s="105"/>
      <c r="IAO25" s="105"/>
      <c r="IAP25" s="106"/>
      <c r="IAQ25" s="107"/>
      <c r="IAR25" s="132"/>
      <c r="IAS25" s="132"/>
      <c r="IAT25" s="132"/>
      <c r="IAU25" s="190"/>
      <c r="IAV25" s="189"/>
      <c r="IAW25" s="131"/>
      <c r="IAX25" s="105"/>
      <c r="IAY25" s="105"/>
      <c r="IAZ25" s="106"/>
      <c r="IBA25" s="107"/>
      <c r="IBB25" s="132"/>
      <c r="IBC25" s="132"/>
      <c r="IBD25" s="132"/>
      <c r="IBE25" s="190"/>
      <c r="IBF25" s="189"/>
      <c r="IBG25" s="131"/>
      <c r="IBH25" s="105"/>
      <c r="IBI25" s="105"/>
      <c r="IBJ25" s="106"/>
      <c r="IBK25" s="107"/>
      <c r="IBL25" s="132"/>
      <c r="IBM25" s="132"/>
      <c r="IBN25" s="132"/>
      <c r="IBO25" s="190"/>
      <c r="IBP25" s="189"/>
      <c r="IBQ25" s="131"/>
      <c r="IBR25" s="105"/>
      <c r="IBS25" s="105"/>
      <c r="IBT25" s="106"/>
      <c r="IBU25" s="107"/>
      <c r="IBV25" s="132"/>
      <c r="IBW25" s="132"/>
      <c r="IBX25" s="132"/>
      <c r="IBY25" s="190"/>
      <c r="IBZ25" s="189"/>
      <c r="ICA25" s="131"/>
      <c r="ICB25" s="105"/>
      <c r="ICC25" s="105"/>
      <c r="ICD25" s="106"/>
      <c r="ICE25" s="107"/>
      <c r="ICF25" s="132"/>
      <c r="ICG25" s="132"/>
      <c r="ICH25" s="132"/>
      <c r="ICI25" s="190"/>
      <c r="ICJ25" s="189"/>
      <c r="ICK25" s="131"/>
      <c r="ICL25" s="105"/>
      <c r="ICM25" s="105"/>
      <c r="ICN25" s="106"/>
      <c r="ICO25" s="107"/>
      <c r="ICP25" s="132"/>
      <c r="ICQ25" s="132"/>
      <c r="ICR25" s="132"/>
      <c r="ICS25" s="190"/>
      <c r="ICT25" s="189"/>
      <c r="ICU25" s="131"/>
      <c r="ICV25" s="105"/>
      <c r="ICW25" s="105"/>
      <c r="ICX25" s="106"/>
      <c r="ICY25" s="107"/>
      <c r="ICZ25" s="132"/>
      <c r="IDA25" s="132"/>
      <c r="IDB25" s="132"/>
      <c r="IDC25" s="190"/>
      <c r="IDD25" s="189"/>
      <c r="IDE25" s="131"/>
      <c r="IDF25" s="105"/>
      <c r="IDG25" s="105"/>
      <c r="IDH25" s="106"/>
      <c r="IDI25" s="107"/>
      <c r="IDJ25" s="132"/>
      <c r="IDK25" s="132"/>
      <c r="IDL25" s="132"/>
      <c r="IDM25" s="190"/>
      <c r="IDN25" s="189"/>
      <c r="IDO25" s="131"/>
      <c r="IDP25" s="105"/>
      <c r="IDQ25" s="105"/>
      <c r="IDR25" s="106"/>
      <c r="IDS25" s="107"/>
      <c r="IDT25" s="132"/>
      <c r="IDU25" s="132"/>
      <c r="IDV25" s="132"/>
      <c r="IDW25" s="190"/>
      <c r="IDX25" s="189"/>
      <c r="IDY25" s="131"/>
      <c r="IDZ25" s="105"/>
      <c r="IEA25" s="105"/>
      <c r="IEB25" s="106"/>
      <c r="IEC25" s="107"/>
      <c r="IED25" s="132"/>
      <c r="IEE25" s="132"/>
      <c r="IEF25" s="132"/>
      <c r="IEG25" s="190"/>
      <c r="IEH25" s="189"/>
      <c r="IEI25" s="131"/>
      <c r="IEJ25" s="105"/>
      <c r="IEK25" s="105"/>
      <c r="IEL25" s="106"/>
      <c r="IEM25" s="107"/>
      <c r="IEN25" s="132"/>
      <c r="IEO25" s="132"/>
      <c r="IEP25" s="132"/>
      <c r="IEQ25" s="190"/>
      <c r="IER25" s="189"/>
      <c r="IES25" s="131"/>
      <c r="IET25" s="105"/>
      <c r="IEU25" s="105"/>
      <c r="IEV25" s="106"/>
      <c r="IEW25" s="107"/>
      <c r="IEX25" s="132"/>
      <c r="IEY25" s="132"/>
      <c r="IEZ25" s="132"/>
      <c r="IFA25" s="190"/>
      <c r="IFB25" s="189"/>
      <c r="IFC25" s="131"/>
      <c r="IFD25" s="105"/>
      <c r="IFE25" s="105"/>
      <c r="IFF25" s="106"/>
      <c r="IFG25" s="107"/>
      <c r="IFH25" s="132"/>
      <c r="IFI25" s="132"/>
      <c r="IFJ25" s="132"/>
      <c r="IFK25" s="190"/>
      <c r="IFL25" s="189"/>
      <c r="IFM25" s="131"/>
      <c r="IFN25" s="105"/>
      <c r="IFO25" s="105"/>
      <c r="IFP25" s="106"/>
      <c r="IFQ25" s="107"/>
      <c r="IFR25" s="132"/>
      <c r="IFS25" s="132"/>
      <c r="IFT25" s="132"/>
      <c r="IFU25" s="190"/>
      <c r="IFV25" s="189"/>
      <c r="IFW25" s="131"/>
      <c r="IFX25" s="105"/>
      <c r="IFY25" s="105"/>
      <c r="IFZ25" s="106"/>
      <c r="IGA25" s="107"/>
      <c r="IGB25" s="132"/>
      <c r="IGC25" s="132"/>
      <c r="IGD25" s="132"/>
      <c r="IGE25" s="190"/>
      <c r="IGF25" s="189"/>
      <c r="IGG25" s="131"/>
      <c r="IGH25" s="105"/>
      <c r="IGI25" s="105"/>
      <c r="IGJ25" s="106"/>
      <c r="IGK25" s="107"/>
      <c r="IGL25" s="132"/>
      <c r="IGM25" s="132"/>
      <c r="IGN25" s="132"/>
      <c r="IGO25" s="190"/>
      <c r="IGP25" s="189"/>
      <c r="IGQ25" s="131"/>
      <c r="IGR25" s="105"/>
      <c r="IGS25" s="105"/>
      <c r="IGT25" s="106"/>
      <c r="IGU25" s="107"/>
      <c r="IGV25" s="132"/>
      <c r="IGW25" s="132"/>
      <c r="IGX25" s="132"/>
      <c r="IGY25" s="190"/>
      <c r="IGZ25" s="189"/>
      <c r="IHA25" s="131"/>
      <c r="IHB25" s="105"/>
      <c r="IHC25" s="105"/>
      <c r="IHD25" s="106"/>
      <c r="IHE25" s="107"/>
      <c r="IHF25" s="132"/>
      <c r="IHG25" s="132"/>
      <c r="IHH25" s="132"/>
      <c r="IHI25" s="190"/>
      <c r="IHJ25" s="189"/>
      <c r="IHK25" s="131"/>
      <c r="IHL25" s="105"/>
      <c r="IHM25" s="105"/>
      <c r="IHN25" s="106"/>
      <c r="IHO25" s="107"/>
      <c r="IHP25" s="132"/>
      <c r="IHQ25" s="132"/>
      <c r="IHR25" s="132"/>
      <c r="IHS25" s="190"/>
      <c r="IHT25" s="189"/>
      <c r="IHU25" s="131"/>
      <c r="IHV25" s="105"/>
      <c r="IHW25" s="105"/>
      <c r="IHX25" s="106"/>
      <c r="IHY25" s="107"/>
      <c r="IHZ25" s="132"/>
      <c r="IIA25" s="132"/>
      <c r="IIB25" s="132"/>
      <c r="IIC25" s="190"/>
      <c r="IID25" s="189"/>
      <c r="IIE25" s="131"/>
      <c r="IIF25" s="105"/>
      <c r="IIG25" s="105"/>
      <c r="IIH25" s="106"/>
      <c r="III25" s="107"/>
      <c r="IIJ25" s="132"/>
      <c r="IIK25" s="132"/>
      <c r="IIL25" s="132"/>
      <c r="IIM25" s="190"/>
      <c r="IIN25" s="189"/>
      <c r="IIO25" s="131"/>
      <c r="IIP25" s="105"/>
      <c r="IIQ25" s="105"/>
      <c r="IIR25" s="106"/>
      <c r="IIS25" s="107"/>
      <c r="IIT25" s="132"/>
      <c r="IIU25" s="132"/>
      <c r="IIV25" s="132"/>
      <c r="IIW25" s="190"/>
      <c r="IIX25" s="189"/>
      <c r="IIY25" s="131"/>
      <c r="IIZ25" s="105"/>
      <c r="IJA25" s="105"/>
      <c r="IJB25" s="106"/>
      <c r="IJC25" s="107"/>
      <c r="IJD25" s="132"/>
      <c r="IJE25" s="132"/>
      <c r="IJF25" s="132"/>
      <c r="IJG25" s="190"/>
      <c r="IJH25" s="189"/>
      <c r="IJI25" s="131"/>
      <c r="IJJ25" s="105"/>
      <c r="IJK25" s="105"/>
      <c r="IJL25" s="106"/>
      <c r="IJM25" s="107"/>
      <c r="IJN25" s="132"/>
      <c r="IJO25" s="132"/>
      <c r="IJP25" s="132"/>
      <c r="IJQ25" s="190"/>
      <c r="IJR25" s="189"/>
      <c r="IJS25" s="131"/>
      <c r="IJT25" s="105"/>
      <c r="IJU25" s="105"/>
      <c r="IJV25" s="106"/>
      <c r="IJW25" s="107"/>
      <c r="IJX25" s="132"/>
      <c r="IJY25" s="132"/>
      <c r="IJZ25" s="132"/>
      <c r="IKA25" s="190"/>
      <c r="IKB25" s="189"/>
      <c r="IKC25" s="131"/>
      <c r="IKD25" s="105"/>
      <c r="IKE25" s="105"/>
      <c r="IKF25" s="106"/>
      <c r="IKG25" s="107"/>
      <c r="IKH25" s="132"/>
      <c r="IKI25" s="132"/>
      <c r="IKJ25" s="132"/>
      <c r="IKK25" s="190"/>
      <c r="IKL25" s="189"/>
      <c r="IKM25" s="131"/>
      <c r="IKN25" s="105"/>
      <c r="IKO25" s="105"/>
      <c r="IKP25" s="106"/>
      <c r="IKQ25" s="107"/>
      <c r="IKR25" s="132"/>
      <c r="IKS25" s="132"/>
      <c r="IKT25" s="132"/>
      <c r="IKU25" s="190"/>
      <c r="IKV25" s="189"/>
      <c r="IKW25" s="131"/>
      <c r="IKX25" s="105"/>
      <c r="IKY25" s="105"/>
      <c r="IKZ25" s="106"/>
      <c r="ILA25" s="107"/>
      <c r="ILB25" s="132"/>
      <c r="ILC25" s="132"/>
      <c r="ILD25" s="132"/>
      <c r="ILE25" s="190"/>
      <c r="ILF25" s="189"/>
      <c r="ILG25" s="131"/>
      <c r="ILH25" s="105"/>
      <c r="ILI25" s="105"/>
      <c r="ILJ25" s="106"/>
      <c r="ILK25" s="107"/>
      <c r="ILL25" s="132"/>
      <c r="ILM25" s="132"/>
      <c r="ILN25" s="132"/>
      <c r="ILO25" s="190"/>
      <c r="ILP25" s="189"/>
      <c r="ILQ25" s="131"/>
      <c r="ILR25" s="105"/>
      <c r="ILS25" s="105"/>
      <c r="ILT25" s="106"/>
      <c r="ILU25" s="107"/>
      <c r="ILV25" s="132"/>
      <c r="ILW25" s="132"/>
      <c r="ILX25" s="132"/>
      <c r="ILY25" s="190"/>
      <c r="ILZ25" s="189"/>
      <c r="IMA25" s="131"/>
      <c r="IMB25" s="105"/>
      <c r="IMC25" s="105"/>
      <c r="IMD25" s="106"/>
      <c r="IME25" s="107"/>
      <c r="IMF25" s="132"/>
      <c r="IMG25" s="132"/>
      <c r="IMH25" s="132"/>
      <c r="IMI25" s="190"/>
      <c r="IMJ25" s="189"/>
      <c r="IMK25" s="131"/>
      <c r="IML25" s="105"/>
      <c r="IMM25" s="105"/>
      <c r="IMN25" s="106"/>
      <c r="IMO25" s="107"/>
      <c r="IMP25" s="132"/>
      <c r="IMQ25" s="132"/>
      <c r="IMR25" s="132"/>
      <c r="IMS25" s="190"/>
      <c r="IMT25" s="189"/>
      <c r="IMU25" s="131"/>
      <c r="IMV25" s="105"/>
      <c r="IMW25" s="105"/>
      <c r="IMX25" s="106"/>
      <c r="IMY25" s="107"/>
      <c r="IMZ25" s="132"/>
      <c r="INA25" s="132"/>
      <c r="INB25" s="132"/>
      <c r="INC25" s="190"/>
      <c r="IND25" s="189"/>
      <c r="INE25" s="131"/>
      <c r="INF25" s="105"/>
      <c r="ING25" s="105"/>
      <c r="INH25" s="106"/>
      <c r="INI25" s="107"/>
      <c r="INJ25" s="132"/>
      <c r="INK25" s="132"/>
      <c r="INL25" s="132"/>
      <c r="INM25" s="190"/>
      <c r="INN25" s="189"/>
      <c r="INO25" s="131"/>
      <c r="INP25" s="105"/>
      <c r="INQ25" s="105"/>
      <c r="INR25" s="106"/>
      <c r="INS25" s="107"/>
      <c r="INT25" s="132"/>
      <c r="INU25" s="132"/>
      <c r="INV25" s="132"/>
      <c r="INW25" s="190"/>
      <c r="INX25" s="189"/>
      <c r="INY25" s="131"/>
      <c r="INZ25" s="105"/>
      <c r="IOA25" s="105"/>
      <c r="IOB25" s="106"/>
      <c r="IOC25" s="107"/>
      <c r="IOD25" s="132"/>
      <c r="IOE25" s="132"/>
      <c r="IOF25" s="132"/>
      <c r="IOG25" s="190"/>
      <c r="IOH25" s="189"/>
      <c r="IOI25" s="131"/>
      <c r="IOJ25" s="105"/>
      <c r="IOK25" s="105"/>
      <c r="IOL25" s="106"/>
      <c r="IOM25" s="107"/>
      <c r="ION25" s="132"/>
      <c r="IOO25" s="132"/>
      <c r="IOP25" s="132"/>
      <c r="IOQ25" s="190"/>
      <c r="IOR25" s="189"/>
      <c r="IOS25" s="131"/>
      <c r="IOT25" s="105"/>
      <c r="IOU25" s="105"/>
      <c r="IOV25" s="106"/>
      <c r="IOW25" s="107"/>
      <c r="IOX25" s="132"/>
      <c r="IOY25" s="132"/>
      <c r="IOZ25" s="132"/>
      <c r="IPA25" s="190"/>
      <c r="IPB25" s="189"/>
      <c r="IPC25" s="131"/>
      <c r="IPD25" s="105"/>
      <c r="IPE25" s="105"/>
      <c r="IPF25" s="106"/>
      <c r="IPG25" s="107"/>
      <c r="IPH25" s="132"/>
      <c r="IPI25" s="132"/>
      <c r="IPJ25" s="132"/>
      <c r="IPK25" s="190"/>
      <c r="IPL25" s="189"/>
      <c r="IPM25" s="131"/>
      <c r="IPN25" s="105"/>
      <c r="IPO25" s="105"/>
      <c r="IPP25" s="106"/>
      <c r="IPQ25" s="107"/>
      <c r="IPR25" s="132"/>
      <c r="IPS25" s="132"/>
      <c r="IPT25" s="132"/>
      <c r="IPU25" s="190"/>
      <c r="IPV25" s="189"/>
      <c r="IPW25" s="131"/>
      <c r="IPX25" s="105"/>
      <c r="IPY25" s="105"/>
      <c r="IPZ25" s="106"/>
      <c r="IQA25" s="107"/>
      <c r="IQB25" s="132"/>
      <c r="IQC25" s="132"/>
      <c r="IQD25" s="132"/>
      <c r="IQE25" s="190"/>
      <c r="IQF25" s="189"/>
      <c r="IQG25" s="131"/>
      <c r="IQH25" s="105"/>
      <c r="IQI25" s="105"/>
      <c r="IQJ25" s="106"/>
      <c r="IQK25" s="107"/>
      <c r="IQL25" s="132"/>
      <c r="IQM25" s="132"/>
      <c r="IQN25" s="132"/>
      <c r="IQO25" s="190"/>
      <c r="IQP25" s="189"/>
      <c r="IQQ25" s="131"/>
      <c r="IQR25" s="105"/>
      <c r="IQS25" s="105"/>
      <c r="IQT25" s="106"/>
      <c r="IQU25" s="107"/>
      <c r="IQV25" s="132"/>
      <c r="IQW25" s="132"/>
      <c r="IQX25" s="132"/>
      <c r="IQY25" s="190"/>
      <c r="IQZ25" s="189"/>
      <c r="IRA25" s="131"/>
      <c r="IRB25" s="105"/>
      <c r="IRC25" s="105"/>
      <c r="IRD25" s="106"/>
      <c r="IRE25" s="107"/>
      <c r="IRF25" s="132"/>
      <c r="IRG25" s="132"/>
      <c r="IRH25" s="132"/>
      <c r="IRI25" s="190"/>
      <c r="IRJ25" s="189"/>
      <c r="IRK25" s="131"/>
      <c r="IRL25" s="105"/>
      <c r="IRM25" s="105"/>
      <c r="IRN25" s="106"/>
      <c r="IRO25" s="107"/>
      <c r="IRP25" s="132"/>
      <c r="IRQ25" s="132"/>
      <c r="IRR25" s="132"/>
      <c r="IRS25" s="190"/>
      <c r="IRT25" s="189"/>
      <c r="IRU25" s="131"/>
      <c r="IRV25" s="105"/>
      <c r="IRW25" s="105"/>
      <c r="IRX25" s="106"/>
      <c r="IRY25" s="107"/>
      <c r="IRZ25" s="132"/>
      <c r="ISA25" s="132"/>
      <c r="ISB25" s="132"/>
      <c r="ISC25" s="190"/>
      <c r="ISD25" s="189"/>
      <c r="ISE25" s="131"/>
      <c r="ISF25" s="105"/>
      <c r="ISG25" s="105"/>
      <c r="ISH25" s="106"/>
      <c r="ISI25" s="107"/>
      <c r="ISJ25" s="132"/>
      <c r="ISK25" s="132"/>
      <c r="ISL25" s="132"/>
      <c r="ISM25" s="190"/>
      <c r="ISN25" s="189"/>
      <c r="ISO25" s="131"/>
      <c r="ISP25" s="105"/>
      <c r="ISQ25" s="105"/>
      <c r="ISR25" s="106"/>
      <c r="ISS25" s="107"/>
      <c r="IST25" s="132"/>
      <c r="ISU25" s="132"/>
      <c r="ISV25" s="132"/>
      <c r="ISW25" s="190"/>
      <c r="ISX25" s="189"/>
      <c r="ISY25" s="131"/>
      <c r="ISZ25" s="105"/>
      <c r="ITA25" s="105"/>
      <c r="ITB25" s="106"/>
      <c r="ITC25" s="107"/>
      <c r="ITD25" s="132"/>
      <c r="ITE25" s="132"/>
      <c r="ITF25" s="132"/>
      <c r="ITG25" s="190"/>
      <c r="ITH25" s="189"/>
      <c r="ITI25" s="131"/>
      <c r="ITJ25" s="105"/>
      <c r="ITK25" s="105"/>
      <c r="ITL25" s="106"/>
      <c r="ITM25" s="107"/>
      <c r="ITN25" s="132"/>
      <c r="ITO25" s="132"/>
      <c r="ITP25" s="132"/>
      <c r="ITQ25" s="190"/>
      <c r="ITR25" s="189"/>
      <c r="ITS25" s="131"/>
      <c r="ITT25" s="105"/>
      <c r="ITU25" s="105"/>
      <c r="ITV25" s="106"/>
      <c r="ITW25" s="107"/>
      <c r="ITX25" s="132"/>
      <c r="ITY25" s="132"/>
      <c r="ITZ25" s="132"/>
      <c r="IUA25" s="190"/>
      <c r="IUB25" s="189"/>
      <c r="IUC25" s="131"/>
      <c r="IUD25" s="105"/>
      <c r="IUE25" s="105"/>
      <c r="IUF25" s="106"/>
      <c r="IUG25" s="107"/>
      <c r="IUH25" s="132"/>
      <c r="IUI25" s="132"/>
      <c r="IUJ25" s="132"/>
      <c r="IUK25" s="190"/>
      <c r="IUL25" s="189"/>
      <c r="IUM25" s="131"/>
      <c r="IUN25" s="105"/>
      <c r="IUO25" s="105"/>
      <c r="IUP25" s="106"/>
      <c r="IUQ25" s="107"/>
      <c r="IUR25" s="132"/>
      <c r="IUS25" s="132"/>
      <c r="IUT25" s="132"/>
      <c r="IUU25" s="190"/>
      <c r="IUV25" s="189"/>
      <c r="IUW25" s="131"/>
      <c r="IUX25" s="105"/>
      <c r="IUY25" s="105"/>
      <c r="IUZ25" s="106"/>
      <c r="IVA25" s="107"/>
      <c r="IVB25" s="132"/>
      <c r="IVC25" s="132"/>
      <c r="IVD25" s="132"/>
      <c r="IVE25" s="190"/>
      <c r="IVF25" s="189"/>
      <c r="IVG25" s="131"/>
      <c r="IVH25" s="105"/>
      <c r="IVI25" s="105"/>
      <c r="IVJ25" s="106"/>
      <c r="IVK25" s="107"/>
      <c r="IVL25" s="132"/>
      <c r="IVM25" s="132"/>
      <c r="IVN25" s="132"/>
      <c r="IVO25" s="190"/>
      <c r="IVP25" s="189"/>
      <c r="IVQ25" s="131"/>
      <c r="IVR25" s="105"/>
      <c r="IVS25" s="105"/>
      <c r="IVT25" s="106"/>
      <c r="IVU25" s="107"/>
      <c r="IVV25" s="132"/>
      <c r="IVW25" s="132"/>
      <c r="IVX25" s="132"/>
      <c r="IVY25" s="190"/>
      <c r="IVZ25" s="189"/>
      <c r="IWA25" s="131"/>
      <c r="IWB25" s="105"/>
      <c r="IWC25" s="105"/>
      <c r="IWD25" s="106"/>
      <c r="IWE25" s="107"/>
      <c r="IWF25" s="132"/>
      <c r="IWG25" s="132"/>
      <c r="IWH25" s="132"/>
      <c r="IWI25" s="190"/>
      <c r="IWJ25" s="189"/>
      <c r="IWK25" s="131"/>
      <c r="IWL25" s="105"/>
      <c r="IWM25" s="105"/>
      <c r="IWN25" s="106"/>
      <c r="IWO25" s="107"/>
      <c r="IWP25" s="132"/>
      <c r="IWQ25" s="132"/>
      <c r="IWR25" s="132"/>
      <c r="IWS25" s="190"/>
      <c r="IWT25" s="189"/>
      <c r="IWU25" s="131"/>
      <c r="IWV25" s="105"/>
      <c r="IWW25" s="105"/>
      <c r="IWX25" s="106"/>
      <c r="IWY25" s="107"/>
      <c r="IWZ25" s="132"/>
      <c r="IXA25" s="132"/>
      <c r="IXB25" s="132"/>
      <c r="IXC25" s="190"/>
      <c r="IXD25" s="189"/>
      <c r="IXE25" s="131"/>
      <c r="IXF25" s="105"/>
      <c r="IXG25" s="105"/>
      <c r="IXH25" s="106"/>
      <c r="IXI25" s="107"/>
      <c r="IXJ25" s="132"/>
      <c r="IXK25" s="132"/>
      <c r="IXL25" s="132"/>
      <c r="IXM25" s="190"/>
      <c r="IXN25" s="189"/>
      <c r="IXO25" s="131"/>
      <c r="IXP25" s="105"/>
      <c r="IXQ25" s="105"/>
      <c r="IXR25" s="106"/>
      <c r="IXS25" s="107"/>
      <c r="IXT25" s="132"/>
      <c r="IXU25" s="132"/>
      <c r="IXV25" s="132"/>
      <c r="IXW25" s="190"/>
      <c r="IXX25" s="189"/>
      <c r="IXY25" s="131"/>
      <c r="IXZ25" s="105"/>
      <c r="IYA25" s="105"/>
      <c r="IYB25" s="106"/>
      <c r="IYC25" s="107"/>
      <c r="IYD25" s="132"/>
      <c r="IYE25" s="132"/>
      <c r="IYF25" s="132"/>
      <c r="IYG25" s="190"/>
      <c r="IYH25" s="189"/>
      <c r="IYI25" s="131"/>
      <c r="IYJ25" s="105"/>
      <c r="IYK25" s="105"/>
      <c r="IYL25" s="106"/>
      <c r="IYM25" s="107"/>
      <c r="IYN25" s="132"/>
      <c r="IYO25" s="132"/>
      <c r="IYP25" s="132"/>
      <c r="IYQ25" s="190"/>
      <c r="IYR25" s="189"/>
      <c r="IYS25" s="131"/>
      <c r="IYT25" s="105"/>
      <c r="IYU25" s="105"/>
      <c r="IYV25" s="106"/>
      <c r="IYW25" s="107"/>
      <c r="IYX25" s="132"/>
      <c r="IYY25" s="132"/>
      <c r="IYZ25" s="132"/>
      <c r="IZA25" s="190"/>
      <c r="IZB25" s="189"/>
      <c r="IZC25" s="131"/>
      <c r="IZD25" s="105"/>
      <c r="IZE25" s="105"/>
      <c r="IZF25" s="106"/>
      <c r="IZG25" s="107"/>
      <c r="IZH25" s="132"/>
      <c r="IZI25" s="132"/>
      <c r="IZJ25" s="132"/>
      <c r="IZK25" s="190"/>
      <c r="IZL25" s="189"/>
      <c r="IZM25" s="131"/>
      <c r="IZN25" s="105"/>
      <c r="IZO25" s="105"/>
      <c r="IZP25" s="106"/>
      <c r="IZQ25" s="107"/>
      <c r="IZR25" s="132"/>
      <c r="IZS25" s="132"/>
      <c r="IZT25" s="132"/>
      <c r="IZU25" s="190"/>
      <c r="IZV25" s="189"/>
      <c r="IZW25" s="131"/>
      <c r="IZX25" s="105"/>
      <c r="IZY25" s="105"/>
      <c r="IZZ25" s="106"/>
      <c r="JAA25" s="107"/>
      <c r="JAB25" s="132"/>
      <c r="JAC25" s="132"/>
      <c r="JAD25" s="132"/>
      <c r="JAE25" s="190"/>
      <c r="JAF25" s="189"/>
      <c r="JAG25" s="131"/>
      <c r="JAH25" s="105"/>
      <c r="JAI25" s="105"/>
      <c r="JAJ25" s="106"/>
      <c r="JAK25" s="107"/>
      <c r="JAL25" s="132"/>
      <c r="JAM25" s="132"/>
      <c r="JAN25" s="132"/>
      <c r="JAO25" s="190"/>
      <c r="JAP25" s="189"/>
      <c r="JAQ25" s="131"/>
      <c r="JAR25" s="105"/>
      <c r="JAS25" s="105"/>
      <c r="JAT25" s="106"/>
      <c r="JAU25" s="107"/>
      <c r="JAV25" s="132"/>
      <c r="JAW25" s="132"/>
      <c r="JAX25" s="132"/>
      <c r="JAY25" s="190"/>
      <c r="JAZ25" s="189"/>
      <c r="JBA25" s="131"/>
      <c r="JBB25" s="105"/>
      <c r="JBC25" s="105"/>
      <c r="JBD25" s="106"/>
      <c r="JBE25" s="107"/>
      <c r="JBF25" s="132"/>
      <c r="JBG25" s="132"/>
      <c r="JBH25" s="132"/>
      <c r="JBI25" s="190"/>
      <c r="JBJ25" s="189"/>
      <c r="JBK25" s="131"/>
      <c r="JBL25" s="105"/>
      <c r="JBM25" s="105"/>
      <c r="JBN25" s="106"/>
      <c r="JBO25" s="107"/>
      <c r="JBP25" s="132"/>
      <c r="JBQ25" s="132"/>
      <c r="JBR25" s="132"/>
      <c r="JBS25" s="190"/>
      <c r="JBT25" s="189"/>
      <c r="JBU25" s="131"/>
      <c r="JBV25" s="105"/>
      <c r="JBW25" s="105"/>
      <c r="JBX25" s="106"/>
      <c r="JBY25" s="107"/>
      <c r="JBZ25" s="132"/>
      <c r="JCA25" s="132"/>
      <c r="JCB25" s="132"/>
      <c r="JCC25" s="190"/>
      <c r="JCD25" s="189"/>
      <c r="JCE25" s="131"/>
      <c r="JCF25" s="105"/>
      <c r="JCG25" s="105"/>
      <c r="JCH25" s="106"/>
      <c r="JCI25" s="107"/>
      <c r="JCJ25" s="132"/>
      <c r="JCK25" s="132"/>
      <c r="JCL25" s="132"/>
      <c r="JCM25" s="190"/>
      <c r="JCN25" s="189"/>
      <c r="JCO25" s="131"/>
      <c r="JCP25" s="105"/>
      <c r="JCQ25" s="105"/>
      <c r="JCR25" s="106"/>
      <c r="JCS25" s="107"/>
      <c r="JCT25" s="132"/>
      <c r="JCU25" s="132"/>
      <c r="JCV25" s="132"/>
      <c r="JCW25" s="190"/>
      <c r="JCX25" s="189"/>
      <c r="JCY25" s="131"/>
      <c r="JCZ25" s="105"/>
      <c r="JDA25" s="105"/>
      <c r="JDB25" s="106"/>
      <c r="JDC25" s="107"/>
      <c r="JDD25" s="132"/>
      <c r="JDE25" s="132"/>
      <c r="JDF25" s="132"/>
      <c r="JDG25" s="190"/>
      <c r="JDH25" s="189"/>
      <c r="JDI25" s="131"/>
      <c r="JDJ25" s="105"/>
      <c r="JDK25" s="105"/>
      <c r="JDL25" s="106"/>
      <c r="JDM25" s="107"/>
      <c r="JDN25" s="132"/>
      <c r="JDO25" s="132"/>
      <c r="JDP25" s="132"/>
      <c r="JDQ25" s="190"/>
      <c r="JDR25" s="189"/>
      <c r="JDS25" s="131"/>
      <c r="JDT25" s="105"/>
      <c r="JDU25" s="105"/>
      <c r="JDV25" s="106"/>
      <c r="JDW25" s="107"/>
      <c r="JDX25" s="132"/>
      <c r="JDY25" s="132"/>
      <c r="JDZ25" s="132"/>
      <c r="JEA25" s="190"/>
      <c r="JEB25" s="189"/>
      <c r="JEC25" s="131"/>
      <c r="JED25" s="105"/>
      <c r="JEE25" s="105"/>
      <c r="JEF25" s="106"/>
      <c r="JEG25" s="107"/>
      <c r="JEH25" s="132"/>
      <c r="JEI25" s="132"/>
      <c r="JEJ25" s="132"/>
      <c r="JEK25" s="190"/>
      <c r="JEL25" s="189"/>
      <c r="JEM25" s="131"/>
      <c r="JEN25" s="105"/>
      <c r="JEO25" s="105"/>
      <c r="JEP25" s="106"/>
      <c r="JEQ25" s="107"/>
      <c r="JER25" s="132"/>
      <c r="JES25" s="132"/>
      <c r="JET25" s="132"/>
      <c r="JEU25" s="190"/>
      <c r="JEV25" s="189"/>
      <c r="JEW25" s="131"/>
      <c r="JEX25" s="105"/>
      <c r="JEY25" s="105"/>
      <c r="JEZ25" s="106"/>
      <c r="JFA25" s="107"/>
      <c r="JFB25" s="132"/>
      <c r="JFC25" s="132"/>
      <c r="JFD25" s="132"/>
      <c r="JFE25" s="190"/>
      <c r="JFF25" s="189"/>
      <c r="JFG25" s="131"/>
      <c r="JFH25" s="105"/>
      <c r="JFI25" s="105"/>
      <c r="JFJ25" s="106"/>
      <c r="JFK25" s="107"/>
      <c r="JFL25" s="132"/>
      <c r="JFM25" s="132"/>
      <c r="JFN25" s="132"/>
      <c r="JFO25" s="190"/>
      <c r="JFP25" s="189"/>
      <c r="JFQ25" s="131"/>
      <c r="JFR25" s="105"/>
      <c r="JFS25" s="105"/>
      <c r="JFT25" s="106"/>
      <c r="JFU25" s="107"/>
      <c r="JFV25" s="132"/>
      <c r="JFW25" s="132"/>
      <c r="JFX25" s="132"/>
      <c r="JFY25" s="190"/>
      <c r="JFZ25" s="189"/>
      <c r="JGA25" s="131"/>
      <c r="JGB25" s="105"/>
      <c r="JGC25" s="105"/>
      <c r="JGD25" s="106"/>
      <c r="JGE25" s="107"/>
      <c r="JGF25" s="132"/>
      <c r="JGG25" s="132"/>
      <c r="JGH25" s="132"/>
      <c r="JGI25" s="190"/>
      <c r="JGJ25" s="189"/>
      <c r="JGK25" s="131"/>
      <c r="JGL25" s="105"/>
      <c r="JGM25" s="105"/>
      <c r="JGN25" s="106"/>
      <c r="JGO25" s="107"/>
      <c r="JGP25" s="132"/>
      <c r="JGQ25" s="132"/>
      <c r="JGR25" s="132"/>
      <c r="JGS25" s="190"/>
      <c r="JGT25" s="189"/>
      <c r="JGU25" s="131"/>
      <c r="JGV25" s="105"/>
      <c r="JGW25" s="105"/>
      <c r="JGX25" s="106"/>
      <c r="JGY25" s="107"/>
      <c r="JGZ25" s="132"/>
      <c r="JHA25" s="132"/>
      <c r="JHB25" s="132"/>
      <c r="JHC25" s="190"/>
      <c r="JHD25" s="189"/>
      <c r="JHE25" s="131"/>
      <c r="JHF25" s="105"/>
      <c r="JHG25" s="105"/>
      <c r="JHH25" s="106"/>
      <c r="JHI25" s="107"/>
      <c r="JHJ25" s="132"/>
      <c r="JHK25" s="132"/>
      <c r="JHL25" s="132"/>
      <c r="JHM25" s="190"/>
      <c r="JHN25" s="189"/>
      <c r="JHO25" s="131"/>
      <c r="JHP25" s="105"/>
      <c r="JHQ25" s="105"/>
      <c r="JHR25" s="106"/>
      <c r="JHS25" s="107"/>
      <c r="JHT25" s="132"/>
      <c r="JHU25" s="132"/>
      <c r="JHV25" s="132"/>
      <c r="JHW25" s="190"/>
      <c r="JHX25" s="189"/>
      <c r="JHY25" s="131"/>
      <c r="JHZ25" s="105"/>
      <c r="JIA25" s="105"/>
      <c r="JIB25" s="106"/>
      <c r="JIC25" s="107"/>
      <c r="JID25" s="132"/>
      <c r="JIE25" s="132"/>
      <c r="JIF25" s="132"/>
      <c r="JIG25" s="190"/>
      <c r="JIH25" s="189"/>
      <c r="JII25" s="131"/>
      <c r="JIJ25" s="105"/>
      <c r="JIK25" s="105"/>
      <c r="JIL25" s="106"/>
      <c r="JIM25" s="107"/>
      <c r="JIN25" s="132"/>
      <c r="JIO25" s="132"/>
      <c r="JIP25" s="132"/>
      <c r="JIQ25" s="190"/>
      <c r="JIR25" s="189"/>
      <c r="JIS25" s="131"/>
      <c r="JIT25" s="105"/>
      <c r="JIU25" s="105"/>
      <c r="JIV25" s="106"/>
      <c r="JIW25" s="107"/>
      <c r="JIX25" s="132"/>
      <c r="JIY25" s="132"/>
      <c r="JIZ25" s="132"/>
      <c r="JJA25" s="190"/>
      <c r="JJB25" s="189"/>
      <c r="JJC25" s="131"/>
      <c r="JJD25" s="105"/>
      <c r="JJE25" s="105"/>
      <c r="JJF25" s="106"/>
      <c r="JJG25" s="107"/>
      <c r="JJH25" s="132"/>
      <c r="JJI25" s="132"/>
      <c r="JJJ25" s="132"/>
      <c r="JJK25" s="190"/>
      <c r="JJL25" s="189"/>
      <c r="JJM25" s="131"/>
      <c r="JJN25" s="105"/>
      <c r="JJO25" s="105"/>
      <c r="JJP25" s="106"/>
      <c r="JJQ25" s="107"/>
      <c r="JJR25" s="132"/>
      <c r="JJS25" s="132"/>
      <c r="JJT25" s="132"/>
      <c r="JJU25" s="190"/>
      <c r="JJV25" s="189"/>
      <c r="JJW25" s="131"/>
      <c r="JJX25" s="105"/>
      <c r="JJY25" s="105"/>
      <c r="JJZ25" s="106"/>
      <c r="JKA25" s="107"/>
      <c r="JKB25" s="132"/>
      <c r="JKC25" s="132"/>
      <c r="JKD25" s="132"/>
      <c r="JKE25" s="190"/>
      <c r="JKF25" s="189"/>
      <c r="JKG25" s="131"/>
      <c r="JKH25" s="105"/>
      <c r="JKI25" s="105"/>
      <c r="JKJ25" s="106"/>
      <c r="JKK25" s="107"/>
      <c r="JKL25" s="132"/>
      <c r="JKM25" s="132"/>
      <c r="JKN25" s="132"/>
      <c r="JKO25" s="190"/>
      <c r="JKP25" s="189"/>
      <c r="JKQ25" s="131"/>
      <c r="JKR25" s="105"/>
      <c r="JKS25" s="105"/>
      <c r="JKT25" s="106"/>
      <c r="JKU25" s="107"/>
      <c r="JKV25" s="132"/>
      <c r="JKW25" s="132"/>
      <c r="JKX25" s="132"/>
      <c r="JKY25" s="190"/>
      <c r="JKZ25" s="189"/>
      <c r="JLA25" s="131"/>
      <c r="JLB25" s="105"/>
      <c r="JLC25" s="105"/>
      <c r="JLD25" s="106"/>
      <c r="JLE25" s="107"/>
      <c r="JLF25" s="132"/>
      <c r="JLG25" s="132"/>
      <c r="JLH25" s="132"/>
      <c r="JLI25" s="190"/>
      <c r="JLJ25" s="189"/>
      <c r="JLK25" s="131"/>
      <c r="JLL25" s="105"/>
      <c r="JLM25" s="105"/>
      <c r="JLN25" s="106"/>
      <c r="JLO25" s="107"/>
      <c r="JLP25" s="132"/>
      <c r="JLQ25" s="132"/>
      <c r="JLR25" s="132"/>
      <c r="JLS25" s="190"/>
      <c r="JLT25" s="189"/>
      <c r="JLU25" s="131"/>
      <c r="JLV25" s="105"/>
      <c r="JLW25" s="105"/>
      <c r="JLX25" s="106"/>
      <c r="JLY25" s="107"/>
      <c r="JLZ25" s="132"/>
      <c r="JMA25" s="132"/>
      <c r="JMB25" s="132"/>
      <c r="JMC25" s="190"/>
      <c r="JMD25" s="189"/>
      <c r="JME25" s="131"/>
      <c r="JMF25" s="105"/>
      <c r="JMG25" s="105"/>
      <c r="JMH25" s="106"/>
      <c r="JMI25" s="107"/>
      <c r="JMJ25" s="132"/>
      <c r="JMK25" s="132"/>
      <c r="JML25" s="132"/>
      <c r="JMM25" s="190"/>
      <c r="JMN25" s="189"/>
      <c r="JMO25" s="131"/>
      <c r="JMP25" s="105"/>
      <c r="JMQ25" s="105"/>
      <c r="JMR25" s="106"/>
      <c r="JMS25" s="107"/>
      <c r="JMT25" s="132"/>
      <c r="JMU25" s="132"/>
      <c r="JMV25" s="132"/>
      <c r="JMW25" s="190"/>
      <c r="JMX25" s="189"/>
      <c r="JMY25" s="131"/>
      <c r="JMZ25" s="105"/>
      <c r="JNA25" s="105"/>
      <c r="JNB25" s="106"/>
      <c r="JNC25" s="107"/>
      <c r="JND25" s="132"/>
      <c r="JNE25" s="132"/>
      <c r="JNF25" s="132"/>
      <c r="JNG25" s="190"/>
      <c r="JNH25" s="189"/>
      <c r="JNI25" s="131"/>
      <c r="JNJ25" s="105"/>
      <c r="JNK25" s="105"/>
      <c r="JNL25" s="106"/>
      <c r="JNM25" s="107"/>
      <c r="JNN25" s="132"/>
      <c r="JNO25" s="132"/>
      <c r="JNP25" s="132"/>
      <c r="JNQ25" s="190"/>
      <c r="JNR25" s="189"/>
      <c r="JNS25" s="131"/>
      <c r="JNT25" s="105"/>
      <c r="JNU25" s="105"/>
      <c r="JNV25" s="106"/>
      <c r="JNW25" s="107"/>
      <c r="JNX25" s="132"/>
      <c r="JNY25" s="132"/>
      <c r="JNZ25" s="132"/>
      <c r="JOA25" s="190"/>
      <c r="JOB25" s="189"/>
      <c r="JOC25" s="131"/>
      <c r="JOD25" s="105"/>
      <c r="JOE25" s="105"/>
      <c r="JOF25" s="106"/>
      <c r="JOG25" s="107"/>
      <c r="JOH25" s="132"/>
      <c r="JOI25" s="132"/>
      <c r="JOJ25" s="132"/>
      <c r="JOK25" s="190"/>
      <c r="JOL25" s="189"/>
      <c r="JOM25" s="131"/>
      <c r="JON25" s="105"/>
      <c r="JOO25" s="105"/>
      <c r="JOP25" s="106"/>
      <c r="JOQ25" s="107"/>
      <c r="JOR25" s="132"/>
      <c r="JOS25" s="132"/>
      <c r="JOT25" s="132"/>
      <c r="JOU25" s="190"/>
      <c r="JOV25" s="189"/>
      <c r="JOW25" s="131"/>
      <c r="JOX25" s="105"/>
      <c r="JOY25" s="105"/>
      <c r="JOZ25" s="106"/>
      <c r="JPA25" s="107"/>
      <c r="JPB25" s="132"/>
      <c r="JPC25" s="132"/>
      <c r="JPD25" s="132"/>
      <c r="JPE25" s="190"/>
      <c r="JPF25" s="189"/>
      <c r="JPG25" s="131"/>
      <c r="JPH25" s="105"/>
      <c r="JPI25" s="105"/>
      <c r="JPJ25" s="106"/>
      <c r="JPK25" s="107"/>
      <c r="JPL25" s="132"/>
      <c r="JPM25" s="132"/>
      <c r="JPN25" s="132"/>
      <c r="JPO25" s="190"/>
      <c r="JPP25" s="189"/>
      <c r="JPQ25" s="131"/>
      <c r="JPR25" s="105"/>
      <c r="JPS25" s="105"/>
      <c r="JPT25" s="106"/>
      <c r="JPU25" s="107"/>
      <c r="JPV25" s="132"/>
      <c r="JPW25" s="132"/>
      <c r="JPX25" s="132"/>
      <c r="JPY25" s="190"/>
      <c r="JPZ25" s="189"/>
      <c r="JQA25" s="131"/>
      <c r="JQB25" s="105"/>
      <c r="JQC25" s="105"/>
      <c r="JQD25" s="106"/>
      <c r="JQE25" s="107"/>
      <c r="JQF25" s="132"/>
      <c r="JQG25" s="132"/>
      <c r="JQH25" s="132"/>
      <c r="JQI25" s="190"/>
      <c r="JQJ25" s="189"/>
      <c r="JQK25" s="131"/>
      <c r="JQL25" s="105"/>
      <c r="JQM25" s="105"/>
      <c r="JQN25" s="106"/>
      <c r="JQO25" s="107"/>
      <c r="JQP25" s="132"/>
      <c r="JQQ25" s="132"/>
      <c r="JQR25" s="132"/>
      <c r="JQS25" s="190"/>
      <c r="JQT25" s="189"/>
      <c r="JQU25" s="131"/>
      <c r="JQV25" s="105"/>
      <c r="JQW25" s="105"/>
      <c r="JQX25" s="106"/>
      <c r="JQY25" s="107"/>
      <c r="JQZ25" s="132"/>
      <c r="JRA25" s="132"/>
      <c r="JRB25" s="132"/>
      <c r="JRC25" s="190"/>
      <c r="JRD25" s="189"/>
      <c r="JRE25" s="131"/>
      <c r="JRF25" s="105"/>
      <c r="JRG25" s="105"/>
      <c r="JRH25" s="106"/>
      <c r="JRI25" s="107"/>
      <c r="JRJ25" s="132"/>
      <c r="JRK25" s="132"/>
      <c r="JRL25" s="132"/>
      <c r="JRM25" s="190"/>
      <c r="JRN25" s="189"/>
      <c r="JRO25" s="131"/>
      <c r="JRP25" s="105"/>
      <c r="JRQ25" s="105"/>
      <c r="JRR25" s="106"/>
      <c r="JRS25" s="107"/>
      <c r="JRT25" s="132"/>
      <c r="JRU25" s="132"/>
      <c r="JRV25" s="132"/>
      <c r="JRW25" s="190"/>
      <c r="JRX25" s="189"/>
      <c r="JRY25" s="131"/>
      <c r="JRZ25" s="105"/>
      <c r="JSA25" s="105"/>
      <c r="JSB25" s="106"/>
      <c r="JSC25" s="107"/>
      <c r="JSD25" s="132"/>
      <c r="JSE25" s="132"/>
      <c r="JSF25" s="132"/>
      <c r="JSG25" s="190"/>
      <c r="JSH25" s="189"/>
      <c r="JSI25" s="131"/>
      <c r="JSJ25" s="105"/>
      <c r="JSK25" s="105"/>
      <c r="JSL25" s="106"/>
      <c r="JSM25" s="107"/>
      <c r="JSN25" s="132"/>
      <c r="JSO25" s="132"/>
      <c r="JSP25" s="132"/>
      <c r="JSQ25" s="190"/>
      <c r="JSR25" s="189"/>
      <c r="JSS25" s="131"/>
      <c r="JST25" s="105"/>
      <c r="JSU25" s="105"/>
      <c r="JSV25" s="106"/>
      <c r="JSW25" s="107"/>
      <c r="JSX25" s="132"/>
      <c r="JSY25" s="132"/>
      <c r="JSZ25" s="132"/>
      <c r="JTA25" s="190"/>
      <c r="JTB25" s="189"/>
      <c r="JTC25" s="131"/>
      <c r="JTD25" s="105"/>
      <c r="JTE25" s="105"/>
      <c r="JTF25" s="106"/>
      <c r="JTG25" s="107"/>
      <c r="JTH25" s="132"/>
      <c r="JTI25" s="132"/>
      <c r="JTJ25" s="132"/>
      <c r="JTK25" s="190"/>
      <c r="JTL25" s="189"/>
      <c r="JTM25" s="131"/>
      <c r="JTN25" s="105"/>
      <c r="JTO25" s="105"/>
      <c r="JTP25" s="106"/>
      <c r="JTQ25" s="107"/>
      <c r="JTR25" s="132"/>
      <c r="JTS25" s="132"/>
      <c r="JTT25" s="132"/>
      <c r="JTU25" s="190"/>
      <c r="JTV25" s="189"/>
      <c r="JTW25" s="131"/>
      <c r="JTX25" s="105"/>
      <c r="JTY25" s="105"/>
      <c r="JTZ25" s="106"/>
      <c r="JUA25" s="107"/>
      <c r="JUB25" s="132"/>
      <c r="JUC25" s="132"/>
      <c r="JUD25" s="132"/>
      <c r="JUE25" s="190"/>
      <c r="JUF25" s="189"/>
      <c r="JUG25" s="131"/>
      <c r="JUH25" s="105"/>
      <c r="JUI25" s="105"/>
      <c r="JUJ25" s="106"/>
      <c r="JUK25" s="107"/>
      <c r="JUL25" s="132"/>
      <c r="JUM25" s="132"/>
      <c r="JUN25" s="132"/>
      <c r="JUO25" s="190"/>
      <c r="JUP25" s="189"/>
      <c r="JUQ25" s="131"/>
      <c r="JUR25" s="105"/>
      <c r="JUS25" s="105"/>
      <c r="JUT25" s="106"/>
      <c r="JUU25" s="107"/>
      <c r="JUV25" s="132"/>
      <c r="JUW25" s="132"/>
      <c r="JUX25" s="132"/>
      <c r="JUY25" s="190"/>
      <c r="JUZ25" s="189"/>
      <c r="JVA25" s="131"/>
      <c r="JVB25" s="105"/>
      <c r="JVC25" s="105"/>
      <c r="JVD25" s="106"/>
      <c r="JVE25" s="107"/>
      <c r="JVF25" s="132"/>
      <c r="JVG25" s="132"/>
      <c r="JVH25" s="132"/>
      <c r="JVI25" s="190"/>
      <c r="JVJ25" s="189"/>
      <c r="JVK25" s="131"/>
      <c r="JVL25" s="105"/>
      <c r="JVM25" s="105"/>
      <c r="JVN25" s="106"/>
      <c r="JVO25" s="107"/>
      <c r="JVP25" s="132"/>
      <c r="JVQ25" s="132"/>
      <c r="JVR25" s="132"/>
      <c r="JVS25" s="190"/>
      <c r="JVT25" s="189"/>
      <c r="JVU25" s="131"/>
      <c r="JVV25" s="105"/>
      <c r="JVW25" s="105"/>
      <c r="JVX25" s="106"/>
      <c r="JVY25" s="107"/>
      <c r="JVZ25" s="132"/>
      <c r="JWA25" s="132"/>
      <c r="JWB25" s="132"/>
      <c r="JWC25" s="190"/>
      <c r="JWD25" s="189"/>
      <c r="JWE25" s="131"/>
      <c r="JWF25" s="105"/>
      <c r="JWG25" s="105"/>
      <c r="JWH25" s="106"/>
      <c r="JWI25" s="107"/>
      <c r="JWJ25" s="132"/>
      <c r="JWK25" s="132"/>
      <c r="JWL25" s="132"/>
      <c r="JWM25" s="190"/>
      <c r="JWN25" s="189"/>
      <c r="JWO25" s="131"/>
      <c r="JWP25" s="105"/>
      <c r="JWQ25" s="105"/>
      <c r="JWR25" s="106"/>
      <c r="JWS25" s="107"/>
      <c r="JWT25" s="132"/>
      <c r="JWU25" s="132"/>
      <c r="JWV25" s="132"/>
      <c r="JWW25" s="190"/>
      <c r="JWX25" s="189"/>
      <c r="JWY25" s="131"/>
      <c r="JWZ25" s="105"/>
      <c r="JXA25" s="105"/>
      <c r="JXB25" s="106"/>
      <c r="JXC25" s="107"/>
      <c r="JXD25" s="132"/>
      <c r="JXE25" s="132"/>
      <c r="JXF25" s="132"/>
      <c r="JXG25" s="190"/>
      <c r="JXH25" s="189"/>
      <c r="JXI25" s="131"/>
      <c r="JXJ25" s="105"/>
      <c r="JXK25" s="105"/>
      <c r="JXL25" s="106"/>
      <c r="JXM25" s="107"/>
      <c r="JXN25" s="132"/>
      <c r="JXO25" s="132"/>
      <c r="JXP25" s="132"/>
      <c r="JXQ25" s="190"/>
      <c r="JXR25" s="189"/>
      <c r="JXS25" s="131"/>
      <c r="JXT25" s="105"/>
      <c r="JXU25" s="105"/>
      <c r="JXV25" s="106"/>
      <c r="JXW25" s="107"/>
      <c r="JXX25" s="132"/>
      <c r="JXY25" s="132"/>
      <c r="JXZ25" s="132"/>
      <c r="JYA25" s="190"/>
      <c r="JYB25" s="189"/>
      <c r="JYC25" s="131"/>
      <c r="JYD25" s="105"/>
      <c r="JYE25" s="105"/>
      <c r="JYF25" s="106"/>
      <c r="JYG25" s="107"/>
      <c r="JYH25" s="132"/>
      <c r="JYI25" s="132"/>
      <c r="JYJ25" s="132"/>
      <c r="JYK25" s="190"/>
      <c r="JYL25" s="189"/>
      <c r="JYM25" s="131"/>
      <c r="JYN25" s="105"/>
      <c r="JYO25" s="105"/>
      <c r="JYP25" s="106"/>
      <c r="JYQ25" s="107"/>
      <c r="JYR25" s="132"/>
      <c r="JYS25" s="132"/>
      <c r="JYT25" s="132"/>
      <c r="JYU25" s="190"/>
      <c r="JYV25" s="189"/>
      <c r="JYW25" s="131"/>
      <c r="JYX25" s="105"/>
      <c r="JYY25" s="105"/>
      <c r="JYZ25" s="106"/>
      <c r="JZA25" s="107"/>
      <c r="JZB25" s="132"/>
      <c r="JZC25" s="132"/>
      <c r="JZD25" s="132"/>
      <c r="JZE25" s="190"/>
      <c r="JZF25" s="189"/>
      <c r="JZG25" s="131"/>
      <c r="JZH25" s="105"/>
      <c r="JZI25" s="105"/>
      <c r="JZJ25" s="106"/>
      <c r="JZK25" s="107"/>
      <c r="JZL25" s="132"/>
      <c r="JZM25" s="132"/>
      <c r="JZN25" s="132"/>
      <c r="JZO25" s="190"/>
      <c r="JZP25" s="189"/>
      <c r="JZQ25" s="131"/>
      <c r="JZR25" s="105"/>
      <c r="JZS25" s="105"/>
      <c r="JZT25" s="106"/>
      <c r="JZU25" s="107"/>
      <c r="JZV25" s="132"/>
      <c r="JZW25" s="132"/>
      <c r="JZX25" s="132"/>
      <c r="JZY25" s="190"/>
      <c r="JZZ25" s="189"/>
      <c r="KAA25" s="131"/>
      <c r="KAB25" s="105"/>
      <c r="KAC25" s="105"/>
      <c r="KAD25" s="106"/>
      <c r="KAE25" s="107"/>
      <c r="KAF25" s="132"/>
      <c r="KAG25" s="132"/>
      <c r="KAH25" s="132"/>
      <c r="KAI25" s="190"/>
      <c r="KAJ25" s="189"/>
      <c r="KAK25" s="131"/>
      <c r="KAL25" s="105"/>
      <c r="KAM25" s="105"/>
      <c r="KAN25" s="106"/>
      <c r="KAO25" s="107"/>
      <c r="KAP25" s="132"/>
      <c r="KAQ25" s="132"/>
      <c r="KAR25" s="132"/>
      <c r="KAS25" s="190"/>
      <c r="KAT25" s="189"/>
      <c r="KAU25" s="131"/>
      <c r="KAV25" s="105"/>
      <c r="KAW25" s="105"/>
      <c r="KAX25" s="106"/>
      <c r="KAY25" s="107"/>
      <c r="KAZ25" s="132"/>
      <c r="KBA25" s="132"/>
      <c r="KBB25" s="132"/>
      <c r="KBC25" s="190"/>
      <c r="KBD25" s="189"/>
      <c r="KBE25" s="131"/>
      <c r="KBF25" s="105"/>
      <c r="KBG25" s="105"/>
      <c r="KBH25" s="106"/>
      <c r="KBI25" s="107"/>
      <c r="KBJ25" s="132"/>
      <c r="KBK25" s="132"/>
      <c r="KBL25" s="132"/>
      <c r="KBM25" s="190"/>
      <c r="KBN25" s="189"/>
      <c r="KBO25" s="131"/>
      <c r="KBP25" s="105"/>
      <c r="KBQ25" s="105"/>
      <c r="KBR25" s="106"/>
      <c r="KBS25" s="107"/>
      <c r="KBT25" s="132"/>
      <c r="KBU25" s="132"/>
      <c r="KBV25" s="132"/>
      <c r="KBW25" s="190"/>
      <c r="KBX25" s="189"/>
      <c r="KBY25" s="131"/>
      <c r="KBZ25" s="105"/>
      <c r="KCA25" s="105"/>
      <c r="KCB25" s="106"/>
      <c r="KCC25" s="107"/>
      <c r="KCD25" s="132"/>
      <c r="KCE25" s="132"/>
      <c r="KCF25" s="132"/>
      <c r="KCG25" s="190"/>
      <c r="KCH25" s="189"/>
      <c r="KCI25" s="131"/>
      <c r="KCJ25" s="105"/>
      <c r="KCK25" s="105"/>
      <c r="KCL25" s="106"/>
      <c r="KCM25" s="107"/>
      <c r="KCN25" s="132"/>
      <c r="KCO25" s="132"/>
      <c r="KCP25" s="132"/>
      <c r="KCQ25" s="190"/>
      <c r="KCR25" s="189"/>
      <c r="KCS25" s="131"/>
      <c r="KCT25" s="105"/>
      <c r="KCU25" s="105"/>
      <c r="KCV25" s="106"/>
      <c r="KCW25" s="107"/>
      <c r="KCX25" s="132"/>
      <c r="KCY25" s="132"/>
      <c r="KCZ25" s="132"/>
      <c r="KDA25" s="190"/>
      <c r="KDB25" s="189"/>
      <c r="KDC25" s="131"/>
      <c r="KDD25" s="105"/>
      <c r="KDE25" s="105"/>
      <c r="KDF25" s="106"/>
      <c r="KDG25" s="107"/>
      <c r="KDH25" s="132"/>
      <c r="KDI25" s="132"/>
      <c r="KDJ25" s="132"/>
      <c r="KDK25" s="190"/>
      <c r="KDL25" s="189"/>
      <c r="KDM25" s="131"/>
      <c r="KDN25" s="105"/>
      <c r="KDO25" s="105"/>
      <c r="KDP25" s="106"/>
      <c r="KDQ25" s="107"/>
      <c r="KDR25" s="132"/>
      <c r="KDS25" s="132"/>
      <c r="KDT25" s="132"/>
      <c r="KDU25" s="190"/>
      <c r="KDV25" s="189"/>
      <c r="KDW25" s="131"/>
      <c r="KDX25" s="105"/>
      <c r="KDY25" s="105"/>
      <c r="KDZ25" s="106"/>
      <c r="KEA25" s="107"/>
      <c r="KEB25" s="132"/>
      <c r="KEC25" s="132"/>
      <c r="KED25" s="132"/>
      <c r="KEE25" s="190"/>
      <c r="KEF25" s="189"/>
      <c r="KEG25" s="131"/>
      <c r="KEH25" s="105"/>
      <c r="KEI25" s="105"/>
      <c r="KEJ25" s="106"/>
      <c r="KEK25" s="107"/>
      <c r="KEL25" s="132"/>
      <c r="KEM25" s="132"/>
      <c r="KEN25" s="132"/>
      <c r="KEO25" s="190"/>
      <c r="KEP25" s="189"/>
      <c r="KEQ25" s="131"/>
      <c r="KER25" s="105"/>
      <c r="KES25" s="105"/>
      <c r="KET25" s="106"/>
      <c r="KEU25" s="107"/>
      <c r="KEV25" s="132"/>
      <c r="KEW25" s="132"/>
      <c r="KEX25" s="132"/>
      <c r="KEY25" s="190"/>
      <c r="KEZ25" s="189"/>
      <c r="KFA25" s="131"/>
      <c r="KFB25" s="105"/>
      <c r="KFC25" s="105"/>
      <c r="KFD25" s="106"/>
      <c r="KFE25" s="107"/>
      <c r="KFF25" s="132"/>
      <c r="KFG25" s="132"/>
      <c r="KFH25" s="132"/>
      <c r="KFI25" s="190"/>
      <c r="KFJ25" s="189"/>
      <c r="KFK25" s="131"/>
      <c r="KFL25" s="105"/>
      <c r="KFM25" s="105"/>
      <c r="KFN25" s="106"/>
      <c r="KFO25" s="107"/>
      <c r="KFP25" s="132"/>
      <c r="KFQ25" s="132"/>
      <c r="KFR25" s="132"/>
      <c r="KFS25" s="190"/>
      <c r="KFT25" s="189"/>
      <c r="KFU25" s="131"/>
      <c r="KFV25" s="105"/>
      <c r="KFW25" s="105"/>
      <c r="KFX25" s="106"/>
      <c r="KFY25" s="107"/>
      <c r="KFZ25" s="132"/>
      <c r="KGA25" s="132"/>
      <c r="KGB25" s="132"/>
      <c r="KGC25" s="190"/>
      <c r="KGD25" s="189"/>
      <c r="KGE25" s="131"/>
      <c r="KGF25" s="105"/>
      <c r="KGG25" s="105"/>
      <c r="KGH25" s="106"/>
      <c r="KGI25" s="107"/>
      <c r="KGJ25" s="132"/>
      <c r="KGK25" s="132"/>
      <c r="KGL25" s="132"/>
      <c r="KGM25" s="190"/>
      <c r="KGN25" s="189"/>
      <c r="KGO25" s="131"/>
      <c r="KGP25" s="105"/>
      <c r="KGQ25" s="105"/>
      <c r="KGR25" s="106"/>
      <c r="KGS25" s="107"/>
      <c r="KGT25" s="132"/>
      <c r="KGU25" s="132"/>
      <c r="KGV25" s="132"/>
      <c r="KGW25" s="190"/>
      <c r="KGX25" s="189"/>
      <c r="KGY25" s="131"/>
      <c r="KGZ25" s="105"/>
      <c r="KHA25" s="105"/>
      <c r="KHB25" s="106"/>
      <c r="KHC25" s="107"/>
      <c r="KHD25" s="132"/>
      <c r="KHE25" s="132"/>
      <c r="KHF25" s="132"/>
      <c r="KHG25" s="190"/>
      <c r="KHH25" s="189"/>
      <c r="KHI25" s="131"/>
      <c r="KHJ25" s="105"/>
      <c r="KHK25" s="105"/>
      <c r="KHL25" s="106"/>
      <c r="KHM25" s="107"/>
      <c r="KHN25" s="132"/>
      <c r="KHO25" s="132"/>
      <c r="KHP25" s="132"/>
      <c r="KHQ25" s="190"/>
      <c r="KHR25" s="189"/>
      <c r="KHS25" s="131"/>
      <c r="KHT25" s="105"/>
      <c r="KHU25" s="105"/>
      <c r="KHV25" s="106"/>
      <c r="KHW25" s="107"/>
      <c r="KHX25" s="132"/>
      <c r="KHY25" s="132"/>
      <c r="KHZ25" s="132"/>
      <c r="KIA25" s="190"/>
      <c r="KIB25" s="189"/>
      <c r="KIC25" s="131"/>
      <c r="KID25" s="105"/>
      <c r="KIE25" s="105"/>
      <c r="KIF25" s="106"/>
      <c r="KIG25" s="107"/>
      <c r="KIH25" s="132"/>
      <c r="KII25" s="132"/>
      <c r="KIJ25" s="132"/>
      <c r="KIK25" s="190"/>
      <c r="KIL25" s="189"/>
      <c r="KIM25" s="131"/>
      <c r="KIN25" s="105"/>
      <c r="KIO25" s="105"/>
      <c r="KIP25" s="106"/>
      <c r="KIQ25" s="107"/>
      <c r="KIR25" s="132"/>
      <c r="KIS25" s="132"/>
      <c r="KIT25" s="132"/>
      <c r="KIU25" s="190"/>
      <c r="KIV25" s="189"/>
      <c r="KIW25" s="131"/>
      <c r="KIX25" s="105"/>
      <c r="KIY25" s="105"/>
      <c r="KIZ25" s="106"/>
      <c r="KJA25" s="107"/>
      <c r="KJB25" s="132"/>
      <c r="KJC25" s="132"/>
      <c r="KJD25" s="132"/>
      <c r="KJE25" s="190"/>
      <c r="KJF25" s="189"/>
      <c r="KJG25" s="131"/>
      <c r="KJH25" s="105"/>
      <c r="KJI25" s="105"/>
      <c r="KJJ25" s="106"/>
      <c r="KJK25" s="107"/>
      <c r="KJL25" s="132"/>
      <c r="KJM25" s="132"/>
      <c r="KJN25" s="132"/>
      <c r="KJO25" s="190"/>
      <c r="KJP25" s="189"/>
      <c r="KJQ25" s="131"/>
      <c r="KJR25" s="105"/>
      <c r="KJS25" s="105"/>
      <c r="KJT25" s="106"/>
      <c r="KJU25" s="107"/>
      <c r="KJV25" s="132"/>
      <c r="KJW25" s="132"/>
      <c r="KJX25" s="132"/>
      <c r="KJY25" s="190"/>
      <c r="KJZ25" s="189"/>
      <c r="KKA25" s="131"/>
      <c r="KKB25" s="105"/>
      <c r="KKC25" s="105"/>
      <c r="KKD25" s="106"/>
      <c r="KKE25" s="107"/>
      <c r="KKF25" s="132"/>
      <c r="KKG25" s="132"/>
      <c r="KKH25" s="132"/>
      <c r="KKI25" s="190"/>
      <c r="KKJ25" s="189"/>
      <c r="KKK25" s="131"/>
      <c r="KKL25" s="105"/>
      <c r="KKM25" s="105"/>
      <c r="KKN25" s="106"/>
      <c r="KKO25" s="107"/>
      <c r="KKP25" s="132"/>
      <c r="KKQ25" s="132"/>
      <c r="KKR25" s="132"/>
      <c r="KKS25" s="190"/>
      <c r="KKT25" s="189"/>
      <c r="KKU25" s="131"/>
      <c r="KKV25" s="105"/>
      <c r="KKW25" s="105"/>
      <c r="KKX25" s="106"/>
      <c r="KKY25" s="107"/>
      <c r="KKZ25" s="132"/>
      <c r="KLA25" s="132"/>
      <c r="KLB25" s="132"/>
      <c r="KLC25" s="190"/>
      <c r="KLD25" s="189"/>
      <c r="KLE25" s="131"/>
      <c r="KLF25" s="105"/>
      <c r="KLG25" s="105"/>
      <c r="KLH25" s="106"/>
      <c r="KLI25" s="107"/>
      <c r="KLJ25" s="132"/>
      <c r="KLK25" s="132"/>
      <c r="KLL25" s="132"/>
      <c r="KLM25" s="190"/>
      <c r="KLN25" s="189"/>
      <c r="KLO25" s="131"/>
      <c r="KLP25" s="105"/>
      <c r="KLQ25" s="105"/>
      <c r="KLR25" s="106"/>
      <c r="KLS25" s="107"/>
      <c r="KLT25" s="132"/>
      <c r="KLU25" s="132"/>
      <c r="KLV25" s="132"/>
      <c r="KLW25" s="190"/>
      <c r="KLX25" s="189"/>
      <c r="KLY25" s="131"/>
      <c r="KLZ25" s="105"/>
      <c r="KMA25" s="105"/>
      <c r="KMB25" s="106"/>
      <c r="KMC25" s="107"/>
      <c r="KMD25" s="132"/>
      <c r="KME25" s="132"/>
      <c r="KMF25" s="132"/>
      <c r="KMG25" s="190"/>
      <c r="KMH25" s="189"/>
      <c r="KMI25" s="131"/>
      <c r="KMJ25" s="105"/>
      <c r="KMK25" s="105"/>
      <c r="KML25" s="106"/>
      <c r="KMM25" s="107"/>
      <c r="KMN25" s="132"/>
      <c r="KMO25" s="132"/>
      <c r="KMP25" s="132"/>
      <c r="KMQ25" s="190"/>
      <c r="KMR25" s="189"/>
      <c r="KMS25" s="131"/>
      <c r="KMT25" s="105"/>
      <c r="KMU25" s="105"/>
      <c r="KMV25" s="106"/>
      <c r="KMW25" s="107"/>
      <c r="KMX25" s="132"/>
      <c r="KMY25" s="132"/>
      <c r="KMZ25" s="132"/>
      <c r="KNA25" s="190"/>
      <c r="KNB25" s="189"/>
      <c r="KNC25" s="131"/>
      <c r="KND25" s="105"/>
      <c r="KNE25" s="105"/>
      <c r="KNF25" s="106"/>
      <c r="KNG25" s="107"/>
      <c r="KNH25" s="132"/>
      <c r="KNI25" s="132"/>
      <c r="KNJ25" s="132"/>
      <c r="KNK25" s="190"/>
      <c r="KNL25" s="189"/>
      <c r="KNM25" s="131"/>
      <c r="KNN25" s="105"/>
      <c r="KNO25" s="105"/>
      <c r="KNP25" s="106"/>
      <c r="KNQ25" s="107"/>
      <c r="KNR25" s="132"/>
      <c r="KNS25" s="132"/>
      <c r="KNT25" s="132"/>
      <c r="KNU25" s="190"/>
      <c r="KNV25" s="189"/>
      <c r="KNW25" s="131"/>
      <c r="KNX25" s="105"/>
      <c r="KNY25" s="105"/>
      <c r="KNZ25" s="106"/>
      <c r="KOA25" s="107"/>
      <c r="KOB25" s="132"/>
      <c r="KOC25" s="132"/>
      <c r="KOD25" s="132"/>
      <c r="KOE25" s="190"/>
      <c r="KOF25" s="189"/>
      <c r="KOG25" s="131"/>
      <c r="KOH25" s="105"/>
      <c r="KOI25" s="105"/>
      <c r="KOJ25" s="106"/>
      <c r="KOK25" s="107"/>
      <c r="KOL25" s="132"/>
      <c r="KOM25" s="132"/>
      <c r="KON25" s="132"/>
      <c r="KOO25" s="190"/>
      <c r="KOP25" s="189"/>
      <c r="KOQ25" s="131"/>
      <c r="KOR25" s="105"/>
      <c r="KOS25" s="105"/>
      <c r="KOT25" s="106"/>
      <c r="KOU25" s="107"/>
      <c r="KOV25" s="132"/>
      <c r="KOW25" s="132"/>
      <c r="KOX25" s="132"/>
      <c r="KOY25" s="190"/>
      <c r="KOZ25" s="189"/>
      <c r="KPA25" s="131"/>
      <c r="KPB25" s="105"/>
      <c r="KPC25" s="105"/>
      <c r="KPD25" s="106"/>
      <c r="KPE25" s="107"/>
      <c r="KPF25" s="132"/>
      <c r="KPG25" s="132"/>
      <c r="KPH25" s="132"/>
      <c r="KPI25" s="190"/>
      <c r="KPJ25" s="189"/>
      <c r="KPK25" s="131"/>
      <c r="KPL25" s="105"/>
      <c r="KPM25" s="105"/>
      <c r="KPN25" s="106"/>
      <c r="KPO25" s="107"/>
      <c r="KPP25" s="132"/>
      <c r="KPQ25" s="132"/>
      <c r="KPR25" s="132"/>
      <c r="KPS25" s="190"/>
      <c r="KPT25" s="189"/>
      <c r="KPU25" s="131"/>
      <c r="KPV25" s="105"/>
      <c r="KPW25" s="105"/>
      <c r="KPX25" s="106"/>
      <c r="KPY25" s="107"/>
      <c r="KPZ25" s="132"/>
      <c r="KQA25" s="132"/>
      <c r="KQB25" s="132"/>
      <c r="KQC25" s="190"/>
      <c r="KQD25" s="189"/>
      <c r="KQE25" s="131"/>
      <c r="KQF25" s="105"/>
      <c r="KQG25" s="105"/>
      <c r="KQH25" s="106"/>
      <c r="KQI25" s="107"/>
      <c r="KQJ25" s="132"/>
      <c r="KQK25" s="132"/>
      <c r="KQL25" s="132"/>
      <c r="KQM25" s="190"/>
      <c r="KQN25" s="189"/>
      <c r="KQO25" s="131"/>
      <c r="KQP25" s="105"/>
      <c r="KQQ25" s="105"/>
      <c r="KQR25" s="106"/>
      <c r="KQS25" s="107"/>
      <c r="KQT25" s="132"/>
      <c r="KQU25" s="132"/>
      <c r="KQV25" s="132"/>
      <c r="KQW25" s="190"/>
      <c r="KQX25" s="189"/>
      <c r="KQY25" s="131"/>
      <c r="KQZ25" s="105"/>
      <c r="KRA25" s="105"/>
      <c r="KRB25" s="106"/>
      <c r="KRC25" s="107"/>
      <c r="KRD25" s="132"/>
      <c r="KRE25" s="132"/>
      <c r="KRF25" s="132"/>
      <c r="KRG25" s="190"/>
      <c r="KRH25" s="189"/>
      <c r="KRI25" s="131"/>
      <c r="KRJ25" s="105"/>
      <c r="KRK25" s="105"/>
      <c r="KRL25" s="106"/>
      <c r="KRM25" s="107"/>
      <c r="KRN25" s="132"/>
      <c r="KRO25" s="132"/>
      <c r="KRP25" s="132"/>
      <c r="KRQ25" s="190"/>
      <c r="KRR25" s="189"/>
      <c r="KRS25" s="131"/>
      <c r="KRT25" s="105"/>
      <c r="KRU25" s="105"/>
      <c r="KRV25" s="106"/>
      <c r="KRW25" s="107"/>
      <c r="KRX25" s="132"/>
      <c r="KRY25" s="132"/>
      <c r="KRZ25" s="132"/>
      <c r="KSA25" s="190"/>
      <c r="KSB25" s="189"/>
      <c r="KSC25" s="131"/>
      <c r="KSD25" s="105"/>
      <c r="KSE25" s="105"/>
      <c r="KSF25" s="106"/>
      <c r="KSG25" s="107"/>
      <c r="KSH25" s="132"/>
      <c r="KSI25" s="132"/>
      <c r="KSJ25" s="132"/>
      <c r="KSK25" s="190"/>
      <c r="KSL25" s="189"/>
      <c r="KSM25" s="131"/>
      <c r="KSN25" s="105"/>
      <c r="KSO25" s="105"/>
      <c r="KSP25" s="106"/>
      <c r="KSQ25" s="107"/>
      <c r="KSR25" s="132"/>
      <c r="KSS25" s="132"/>
      <c r="KST25" s="132"/>
      <c r="KSU25" s="190"/>
      <c r="KSV25" s="189"/>
      <c r="KSW25" s="131"/>
      <c r="KSX25" s="105"/>
      <c r="KSY25" s="105"/>
      <c r="KSZ25" s="106"/>
      <c r="KTA25" s="107"/>
      <c r="KTB25" s="132"/>
      <c r="KTC25" s="132"/>
      <c r="KTD25" s="132"/>
      <c r="KTE25" s="190"/>
      <c r="KTF25" s="189"/>
      <c r="KTG25" s="131"/>
      <c r="KTH25" s="105"/>
      <c r="KTI25" s="105"/>
      <c r="KTJ25" s="106"/>
      <c r="KTK25" s="107"/>
      <c r="KTL25" s="132"/>
      <c r="KTM25" s="132"/>
      <c r="KTN25" s="132"/>
      <c r="KTO25" s="190"/>
      <c r="KTP25" s="189"/>
      <c r="KTQ25" s="131"/>
      <c r="KTR25" s="105"/>
      <c r="KTS25" s="105"/>
      <c r="KTT25" s="106"/>
      <c r="KTU25" s="107"/>
      <c r="KTV25" s="132"/>
      <c r="KTW25" s="132"/>
      <c r="KTX25" s="132"/>
      <c r="KTY25" s="190"/>
      <c r="KTZ25" s="189"/>
      <c r="KUA25" s="131"/>
      <c r="KUB25" s="105"/>
      <c r="KUC25" s="105"/>
      <c r="KUD25" s="106"/>
      <c r="KUE25" s="107"/>
      <c r="KUF25" s="132"/>
      <c r="KUG25" s="132"/>
      <c r="KUH25" s="132"/>
      <c r="KUI25" s="190"/>
      <c r="KUJ25" s="189"/>
      <c r="KUK25" s="131"/>
      <c r="KUL25" s="105"/>
      <c r="KUM25" s="105"/>
      <c r="KUN25" s="106"/>
      <c r="KUO25" s="107"/>
      <c r="KUP25" s="132"/>
      <c r="KUQ25" s="132"/>
      <c r="KUR25" s="132"/>
      <c r="KUS25" s="190"/>
      <c r="KUT25" s="189"/>
      <c r="KUU25" s="131"/>
      <c r="KUV25" s="105"/>
      <c r="KUW25" s="105"/>
      <c r="KUX25" s="106"/>
      <c r="KUY25" s="107"/>
      <c r="KUZ25" s="132"/>
      <c r="KVA25" s="132"/>
      <c r="KVB25" s="132"/>
      <c r="KVC25" s="190"/>
      <c r="KVD25" s="189"/>
      <c r="KVE25" s="131"/>
      <c r="KVF25" s="105"/>
      <c r="KVG25" s="105"/>
      <c r="KVH25" s="106"/>
      <c r="KVI25" s="107"/>
      <c r="KVJ25" s="132"/>
      <c r="KVK25" s="132"/>
      <c r="KVL25" s="132"/>
      <c r="KVM25" s="190"/>
      <c r="KVN25" s="189"/>
      <c r="KVO25" s="131"/>
      <c r="KVP25" s="105"/>
      <c r="KVQ25" s="105"/>
      <c r="KVR25" s="106"/>
      <c r="KVS25" s="107"/>
      <c r="KVT25" s="132"/>
      <c r="KVU25" s="132"/>
      <c r="KVV25" s="132"/>
      <c r="KVW25" s="190"/>
      <c r="KVX25" s="189"/>
      <c r="KVY25" s="131"/>
      <c r="KVZ25" s="105"/>
      <c r="KWA25" s="105"/>
      <c r="KWB25" s="106"/>
      <c r="KWC25" s="107"/>
      <c r="KWD25" s="132"/>
      <c r="KWE25" s="132"/>
      <c r="KWF25" s="132"/>
      <c r="KWG25" s="190"/>
      <c r="KWH25" s="189"/>
      <c r="KWI25" s="131"/>
      <c r="KWJ25" s="105"/>
      <c r="KWK25" s="105"/>
      <c r="KWL25" s="106"/>
      <c r="KWM25" s="107"/>
      <c r="KWN25" s="132"/>
      <c r="KWO25" s="132"/>
      <c r="KWP25" s="132"/>
      <c r="KWQ25" s="190"/>
      <c r="KWR25" s="189"/>
      <c r="KWS25" s="131"/>
      <c r="KWT25" s="105"/>
      <c r="KWU25" s="105"/>
      <c r="KWV25" s="106"/>
      <c r="KWW25" s="107"/>
      <c r="KWX25" s="132"/>
      <c r="KWY25" s="132"/>
      <c r="KWZ25" s="132"/>
      <c r="KXA25" s="190"/>
      <c r="KXB25" s="189"/>
      <c r="KXC25" s="131"/>
      <c r="KXD25" s="105"/>
      <c r="KXE25" s="105"/>
      <c r="KXF25" s="106"/>
      <c r="KXG25" s="107"/>
      <c r="KXH25" s="132"/>
      <c r="KXI25" s="132"/>
      <c r="KXJ25" s="132"/>
      <c r="KXK25" s="190"/>
      <c r="KXL25" s="189"/>
      <c r="KXM25" s="131"/>
      <c r="KXN25" s="105"/>
      <c r="KXO25" s="105"/>
      <c r="KXP25" s="106"/>
      <c r="KXQ25" s="107"/>
      <c r="KXR25" s="132"/>
      <c r="KXS25" s="132"/>
      <c r="KXT25" s="132"/>
      <c r="KXU25" s="190"/>
      <c r="KXV25" s="189"/>
      <c r="KXW25" s="131"/>
      <c r="KXX25" s="105"/>
      <c r="KXY25" s="105"/>
      <c r="KXZ25" s="106"/>
      <c r="KYA25" s="107"/>
      <c r="KYB25" s="132"/>
      <c r="KYC25" s="132"/>
      <c r="KYD25" s="132"/>
      <c r="KYE25" s="190"/>
      <c r="KYF25" s="189"/>
      <c r="KYG25" s="131"/>
      <c r="KYH25" s="105"/>
      <c r="KYI25" s="105"/>
      <c r="KYJ25" s="106"/>
      <c r="KYK25" s="107"/>
      <c r="KYL25" s="132"/>
      <c r="KYM25" s="132"/>
      <c r="KYN25" s="132"/>
      <c r="KYO25" s="190"/>
      <c r="KYP25" s="189"/>
      <c r="KYQ25" s="131"/>
      <c r="KYR25" s="105"/>
      <c r="KYS25" s="105"/>
      <c r="KYT25" s="106"/>
      <c r="KYU25" s="107"/>
      <c r="KYV25" s="132"/>
      <c r="KYW25" s="132"/>
      <c r="KYX25" s="132"/>
      <c r="KYY25" s="190"/>
      <c r="KYZ25" s="189"/>
      <c r="KZA25" s="131"/>
      <c r="KZB25" s="105"/>
      <c r="KZC25" s="105"/>
      <c r="KZD25" s="106"/>
      <c r="KZE25" s="107"/>
      <c r="KZF25" s="132"/>
      <c r="KZG25" s="132"/>
      <c r="KZH25" s="132"/>
      <c r="KZI25" s="190"/>
      <c r="KZJ25" s="189"/>
      <c r="KZK25" s="131"/>
      <c r="KZL25" s="105"/>
      <c r="KZM25" s="105"/>
      <c r="KZN25" s="106"/>
      <c r="KZO25" s="107"/>
      <c r="KZP25" s="132"/>
      <c r="KZQ25" s="132"/>
      <c r="KZR25" s="132"/>
      <c r="KZS25" s="190"/>
      <c r="KZT25" s="189"/>
      <c r="KZU25" s="131"/>
      <c r="KZV25" s="105"/>
      <c r="KZW25" s="105"/>
      <c r="KZX25" s="106"/>
      <c r="KZY25" s="107"/>
      <c r="KZZ25" s="132"/>
      <c r="LAA25" s="132"/>
      <c r="LAB25" s="132"/>
      <c r="LAC25" s="190"/>
      <c r="LAD25" s="189"/>
      <c r="LAE25" s="131"/>
      <c r="LAF25" s="105"/>
      <c r="LAG25" s="105"/>
      <c r="LAH25" s="106"/>
      <c r="LAI25" s="107"/>
      <c r="LAJ25" s="132"/>
      <c r="LAK25" s="132"/>
      <c r="LAL25" s="132"/>
      <c r="LAM25" s="190"/>
      <c r="LAN25" s="189"/>
      <c r="LAO25" s="131"/>
      <c r="LAP25" s="105"/>
      <c r="LAQ25" s="105"/>
      <c r="LAR25" s="106"/>
      <c r="LAS25" s="107"/>
      <c r="LAT25" s="132"/>
      <c r="LAU25" s="132"/>
      <c r="LAV25" s="132"/>
      <c r="LAW25" s="190"/>
      <c r="LAX25" s="189"/>
      <c r="LAY25" s="131"/>
      <c r="LAZ25" s="105"/>
      <c r="LBA25" s="105"/>
      <c r="LBB25" s="106"/>
      <c r="LBC25" s="107"/>
      <c r="LBD25" s="132"/>
      <c r="LBE25" s="132"/>
      <c r="LBF25" s="132"/>
      <c r="LBG25" s="190"/>
      <c r="LBH25" s="189"/>
      <c r="LBI25" s="131"/>
      <c r="LBJ25" s="105"/>
      <c r="LBK25" s="105"/>
      <c r="LBL25" s="106"/>
      <c r="LBM25" s="107"/>
      <c r="LBN25" s="132"/>
      <c r="LBO25" s="132"/>
      <c r="LBP25" s="132"/>
      <c r="LBQ25" s="190"/>
      <c r="LBR25" s="189"/>
      <c r="LBS25" s="131"/>
      <c r="LBT25" s="105"/>
      <c r="LBU25" s="105"/>
      <c r="LBV25" s="106"/>
      <c r="LBW25" s="107"/>
      <c r="LBX25" s="132"/>
      <c r="LBY25" s="132"/>
      <c r="LBZ25" s="132"/>
      <c r="LCA25" s="190"/>
      <c r="LCB25" s="189"/>
      <c r="LCC25" s="131"/>
      <c r="LCD25" s="105"/>
      <c r="LCE25" s="105"/>
      <c r="LCF25" s="106"/>
      <c r="LCG25" s="107"/>
      <c r="LCH25" s="132"/>
      <c r="LCI25" s="132"/>
      <c r="LCJ25" s="132"/>
      <c r="LCK25" s="190"/>
      <c r="LCL25" s="189"/>
      <c r="LCM25" s="131"/>
      <c r="LCN25" s="105"/>
      <c r="LCO25" s="105"/>
      <c r="LCP25" s="106"/>
      <c r="LCQ25" s="107"/>
      <c r="LCR25" s="132"/>
      <c r="LCS25" s="132"/>
      <c r="LCT25" s="132"/>
      <c r="LCU25" s="190"/>
      <c r="LCV25" s="189"/>
      <c r="LCW25" s="131"/>
      <c r="LCX25" s="105"/>
      <c r="LCY25" s="105"/>
      <c r="LCZ25" s="106"/>
      <c r="LDA25" s="107"/>
      <c r="LDB25" s="132"/>
      <c r="LDC25" s="132"/>
      <c r="LDD25" s="132"/>
      <c r="LDE25" s="190"/>
      <c r="LDF25" s="189"/>
      <c r="LDG25" s="131"/>
      <c r="LDH25" s="105"/>
      <c r="LDI25" s="105"/>
      <c r="LDJ25" s="106"/>
      <c r="LDK25" s="107"/>
      <c r="LDL25" s="132"/>
      <c r="LDM25" s="132"/>
      <c r="LDN25" s="132"/>
      <c r="LDO25" s="190"/>
      <c r="LDP25" s="189"/>
      <c r="LDQ25" s="131"/>
      <c r="LDR25" s="105"/>
      <c r="LDS25" s="105"/>
      <c r="LDT25" s="106"/>
      <c r="LDU25" s="107"/>
      <c r="LDV25" s="132"/>
      <c r="LDW25" s="132"/>
      <c r="LDX25" s="132"/>
      <c r="LDY25" s="190"/>
      <c r="LDZ25" s="189"/>
      <c r="LEA25" s="131"/>
      <c r="LEB25" s="105"/>
      <c r="LEC25" s="105"/>
      <c r="LED25" s="106"/>
      <c r="LEE25" s="107"/>
      <c r="LEF25" s="132"/>
      <c r="LEG25" s="132"/>
      <c r="LEH25" s="132"/>
      <c r="LEI25" s="190"/>
      <c r="LEJ25" s="189"/>
      <c r="LEK25" s="131"/>
      <c r="LEL25" s="105"/>
      <c r="LEM25" s="105"/>
      <c r="LEN25" s="106"/>
      <c r="LEO25" s="107"/>
      <c r="LEP25" s="132"/>
      <c r="LEQ25" s="132"/>
      <c r="LER25" s="132"/>
      <c r="LES25" s="190"/>
      <c r="LET25" s="189"/>
      <c r="LEU25" s="131"/>
      <c r="LEV25" s="105"/>
      <c r="LEW25" s="105"/>
      <c r="LEX25" s="106"/>
      <c r="LEY25" s="107"/>
      <c r="LEZ25" s="132"/>
      <c r="LFA25" s="132"/>
      <c r="LFB25" s="132"/>
      <c r="LFC25" s="190"/>
      <c r="LFD25" s="189"/>
      <c r="LFE25" s="131"/>
      <c r="LFF25" s="105"/>
      <c r="LFG25" s="105"/>
      <c r="LFH25" s="106"/>
      <c r="LFI25" s="107"/>
      <c r="LFJ25" s="132"/>
      <c r="LFK25" s="132"/>
      <c r="LFL25" s="132"/>
      <c r="LFM25" s="190"/>
      <c r="LFN25" s="189"/>
      <c r="LFO25" s="131"/>
      <c r="LFP25" s="105"/>
      <c r="LFQ25" s="105"/>
      <c r="LFR25" s="106"/>
      <c r="LFS25" s="107"/>
      <c r="LFT25" s="132"/>
      <c r="LFU25" s="132"/>
      <c r="LFV25" s="132"/>
      <c r="LFW25" s="190"/>
      <c r="LFX25" s="189"/>
      <c r="LFY25" s="131"/>
      <c r="LFZ25" s="105"/>
      <c r="LGA25" s="105"/>
      <c r="LGB25" s="106"/>
      <c r="LGC25" s="107"/>
      <c r="LGD25" s="132"/>
      <c r="LGE25" s="132"/>
      <c r="LGF25" s="132"/>
      <c r="LGG25" s="190"/>
      <c r="LGH25" s="189"/>
      <c r="LGI25" s="131"/>
      <c r="LGJ25" s="105"/>
      <c r="LGK25" s="105"/>
      <c r="LGL25" s="106"/>
      <c r="LGM25" s="107"/>
      <c r="LGN25" s="132"/>
      <c r="LGO25" s="132"/>
      <c r="LGP25" s="132"/>
      <c r="LGQ25" s="190"/>
      <c r="LGR25" s="189"/>
      <c r="LGS25" s="131"/>
      <c r="LGT25" s="105"/>
      <c r="LGU25" s="105"/>
      <c r="LGV25" s="106"/>
      <c r="LGW25" s="107"/>
      <c r="LGX25" s="132"/>
      <c r="LGY25" s="132"/>
      <c r="LGZ25" s="132"/>
      <c r="LHA25" s="190"/>
      <c r="LHB25" s="189"/>
      <c r="LHC25" s="131"/>
      <c r="LHD25" s="105"/>
      <c r="LHE25" s="105"/>
      <c r="LHF25" s="106"/>
      <c r="LHG25" s="107"/>
      <c r="LHH25" s="132"/>
      <c r="LHI25" s="132"/>
      <c r="LHJ25" s="132"/>
      <c r="LHK25" s="190"/>
      <c r="LHL25" s="189"/>
      <c r="LHM25" s="131"/>
      <c r="LHN25" s="105"/>
      <c r="LHO25" s="105"/>
      <c r="LHP25" s="106"/>
      <c r="LHQ25" s="107"/>
      <c r="LHR25" s="132"/>
      <c r="LHS25" s="132"/>
      <c r="LHT25" s="132"/>
      <c r="LHU25" s="190"/>
      <c r="LHV25" s="189"/>
      <c r="LHW25" s="131"/>
      <c r="LHX25" s="105"/>
      <c r="LHY25" s="105"/>
      <c r="LHZ25" s="106"/>
      <c r="LIA25" s="107"/>
      <c r="LIB25" s="132"/>
      <c r="LIC25" s="132"/>
      <c r="LID25" s="132"/>
      <c r="LIE25" s="190"/>
      <c r="LIF25" s="189"/>
      <c r="LIG25" s="131"/>
      <c r="LIH25" s="105"/>
      <c r="LII25" s="105"/>
      <c r="LIJ25" s="106"/>
      <c r="LIK25" s="107"/>
      <c r="LIL25" s="132"/>
      <c r="LIM25" s="132"/>
      <c r="LIN25" s="132"/>
      <c r="LIO25" s="190"/>
      <c r="LIP25" s="189"/>
      <c r="LIQ25" s="131"/>
      <c r="LIR25" s="105"/>
      <c r="LIS25" s="105"/>
      <c r="LIT25" s="106"/>
      <c r="LIU25" s="107"/>
      <c r="LIV25" s="132"/>
      <c r="LIW25" s="132"/>
      <c r="LIX25" s="132"/>
      <c r="LIY25" s="190"/>
      <c r="LIZ25" s="189"/>
      <c r="LJA25" s="131"/>
      <c r="LJB25" s="105"/>
      <c r="LJC25" s="105"/>
      <c r="LJD25" s="106"/>
      <c r="LJE25" s="107"/>
      <c r="LJF25" s="132"/>
      <c r="LJG25" s="132"/>
      <c r="LJH25" s="132"/>
      <c r="LJI25" s="190"/>
      <c r="LJJ25" s="189"/>
      <c r="LJK25" s="131"/>
      <c r="LJL25" s="105"/>
      <c r="LJM25" s="105"/>
      <c r="LJN25" s="106"/>
      <c r="LJO25" s="107"/>
      <c r="LJP25" s="132"/>
      <c r="LJQ25" s="132"/>
      <c r="LJR25" s="132"/>
      <c r="LJS25" s="190"/>
      <c r="LJT25" s="189"/>
      <c r="LJU25" s="131"/>
      <c r="LJV25" s="105"/>
      <c r="LJW25" s="105"/>
      <c r="LJX25" s="106"/>
      <c r="LJY25" s="107"/>
      <c r="LJZ25" s="132"/>
      <c r="LKA25" s="132"/>
      <c r="LKB25" s="132"/>
      <c r="LKC25" s="190"/>
      <c r="LKD25" s="189"/>
      <c r="LKE25" s="131"/>
      <c r="LKF25" s="105"/>
      <c r="LKG25" s="105"/>
      <c r="LKH25" s="106"/>
      <c r="LKI25" s="107"/>
      <c r="LKJ25" s="132"/>
      <c r="LKK25" s="132"/>
      <c r="LKL25" s="132"/>
      <c r="LKM25" s="190"/>
      <c r="LKN25" s="189"/>
      <c r="LKO25" s="131"/>
      <c r="LKP25" s="105"/>
      <c r="LKQ25" s="105"/>
      <c r="LKR25" s="106"/>
      <c r="LKS25" s="107"/>
      <c r="LKT25" s="132"/>
      <c r="LKU25" s="132"/>
      <c r="LKV25" s="132"/>
      <c r="LKW25" s="190"/>
      <c r="LKX25" s="189"/>
      <c r="LKY25" s="131"/>
      <c r="LKZ25" s="105"/>
      <c r="LLA25" s="105"/>
      <c r="LLB25" s="106"/>
      <c r="LLC25" s="107"/>
      <c r="LLD25" s="132"/>
      <c r="LLE25" s="132"/>
      <c r="LLF25" s="132"/>
      <c r="LLG25" s="190"/>
      <c r="LLH25" s="189"/>
      <c r="LLI25" s="131"/>
      <c r="LLJ25" s="105"/>
      <c r="LLK25" s="105"/>
      <c r="LLL25" s="106"/>
      <c r="LLM25" s="107"/>
      <c r="LLN25" s="132"/>
      <c r="LLO25" s="132"/>
      <c r="LLP25" s="132"/>
      <c r="LLQ25" s="190"/>
      <c r="LLR25" s="189"/>
      <c r="LLS25" s="131"/>
      <c r="LLT25" s="105"/>
      <c r="LLU25" s="105"/>
      <c r="LLV25" s="106"/>
      <c r="LLW25" s="107"/>
      <c r="LLX25" s="132"/>
      <c r="LLY25" s="132"/>
      <c r="LLZ25" s="132"/>
      <c r="LMA25" s="190"/>
      <c r="LMB25" s="189"/>
      <c r="LMC25" s="131"/>
      <c r="LMD25" s="105"/>
      <c r="LME25" s="105"/>
      <c r="LMF25" s="106"/>
      <c r="LMG25" s="107"/>
      <c r="LMH25" s="132"/>
      <c r="LMI25" s="132"/>
      <c r="LMJ25" s="132"/>
      <c r="LMK25" s="190"/>
      <c r="LML25" s="189"/>
      <c r="LMM25" s="131"/>
      <c r="LMN25" s="105"/>
      <c r="LMO25" s="105"/>
      <c r="LMP25" s="106"/>
      <c r="LMQ25" s="107"/>
      <c r="LMR25" s="132"/>
      <c r="LMS25" s="132"/>
      <c r="LMT25" s="132"/>
      <c r="LMU25" s="190"/>
      <c r="LMV25" s="189"/>
      <c r="LMW25" s="131"/>
      <c r="LMX25" s="105"/>
      <c r="LMY25" s="105"/>
      <c r="LMZ25" s="106"/>
      <c r="LNA25" s="107"/>
      <c r="LNB25" s="132"/>
      <c r="LNC25" s="132"/>
      <c r="LND25" s="132"/>
      <c r="LNE25" s="190"/>
      <c r="LNF25" s="189"/>
      <c r="LNG25" s="131"/>
      <c r="LNH25" s="105"/>
      <c r="LNI25" s="105"/>
      <c r="LNJ25" s="106"/>
      <c r="LNK25" s="107"/>
      <c r="LNL25" s="132"/>
      <c r="LNM25" s="132"/>
      <c r="LNN25" s="132"/>
      <c r="LNO25" s="190"/>
      <c r="LNP25" s="189"/>
      <c r="LNQ25" s="131"/>
      <c r="LNR25" s="105"/>
      <c r="LNS25" s="105"/>
      <c r="LNT25" s="106"/>
      <c r="LNU25" s="107"/>
      <c r="LNV25" s="132"/>
      <c r="LNW25" s="132"/>
      <c r="LNX25" s="132"/>
      <c r="LNY25" s="190"/>
      <c r="LNZ25" s="189"/>
      <c r="LOA25" s="131"/>
      <c r="LOB25" s="105"/>
      <c r="LOC25" s="105"/>
      <c r="LOD25" s="106"/>
      <c r="LOE25" s="107"/>
      <c r="LOF25" s="132"/>
      <c r="LOG25" s="132"/>
      <c r="LOH25" s="132"/>
      <c r="LOI25" s="190"/>
      <c r="LOJ25" s="189"/>
      <c r="LOK25" s="131"/>
      <c r="LOL25" s="105"/>
      <c r="LOM25" s="105"/>
      <c r="LON25" s="106"/>
      <c r="LOO25" s="107"/>
      <c r="LOP25" s="132"/>
      <c r="LOQ25" s="132"/>
      <c r="LOR25" s="132"/>
      <c r="LOS25" s="190"/>
      <c r="LOT25" s="189"/>
      <c r="LOU25" s="131"/>
      <c r="LOV25" s="105"/>
      <c r="LOW25" s="105"/>
      <c r="LOX25" s="106"/>
      <c r="LOY25" s="107"/>
      <c r="LOZ25" s="132"/>
      <c r="LPA25" s="132"/>
      <c r="LPB25" s="132"/>
      <c r="LPC25" s="190"/>
      <c r="LPD25" s="189"/>
      <c r="LPE25" s="131"/>
      <c r="LPF25" s="105"/>
      <c r="LPG25" s="105"/>
      <c r="LPH25" s="106"/>
      <c r="LPI25" s="107"/>
      <c r="LPJ25" s="132"/>
      <c r="LPK25" s="132"/>
      <c r="LPL25" s="132"/>
      <c r="LPM25" s="190"/>
      <c r="LPN25" s="189"/>
      <c r="LPO25" s="131"/>
      <c r="LPP25" s="105"/>
      <c r="LPQ25" s="105"/>
      <c r="LPR25" s="106"/>
      <c r="LPS25" s="107"/>
      <c r="LPT25" s="132"/>
      <c r="LPU25" s="132"/>
      <c r="LPV25" s="132"/>
      <c r="LPW25" s="190"/>
      <c r="LPX25" s="189"/>
      <c r="LPY25" s="131"/>
      <c r="LPZ25" s="105"/>
      <c r="LQA25" s="105"/>
      <c r="LQB25" s="106"/>
      <c r="LQC25" s="107"/>
      <c r="LQD25" s="132"/>
      <c r="LQE25" s="132"/>
      <c r="LQF25" s="132"/>
      <c r="LQG25" s="190"/>
      <c r="LQH25" s="189"/>
      <c r="LQI25" s="131"/>
      <c r="LQJ25" s="105"/>
      <c r="LQK25" s="105"/>
      <c r="LQL25" s="106"/>
      <c r="LQM25" s="107"/>
      <c r="LQN25" s="132"/>
      <c r="LQO25" s="132"/>
      <c r="LQP25" s="132"/>
      <c r="LQQ25" s="190"/>
      <c r="LQR25" s="189"/>
      <c r="LQS25" s="131"/>
      <c r="LQT25" s="105"/>
      <c r="LQU25" s="105"/>
      <c r="LQV25" s="106"/>
      <c r="LQW25" s="107"/>
      <c r="LQX25" s="132"/>
      <c r="LQY25" s="132"/>
      <c r="LQZ25" s="132"/>
      <c r="LRA25" s="190"/>
      <c r="LRB25" s="189"/>
      <c r="LRC25" s="131"/>
      <c r="LRD25" s="105"/>
      <c r="LRE25" s="105"/>
      <c r="LRF25" s="106"/>
      <c r="LRG25" s="107"/>
      <c r="LRH25" s="132"/>
      <c r="LRI25" s="132"/>
      <c r="LRJ25" s="132"/>
      <c r="LRK25" s="190"/>
      <c r="LRL25" s="189"/>
      <c r="LRM25" s="131"/>
      <c r="LRN25" s="105"/>
      <c r="LRO25" s="105"/>
      <c r="LRP25" s="106"/>
      <c r="LRQ25" s="107"/>
      <c r="LRR25" s="132"/>
      <c r="LRS25" s="132"/>
      <c r="LRT25" s="132"/>
      <c r="LRU25" s="190"/>
      <c r="LRV25" s="189"/>
      <c r="LRW25" s="131"/>
      <c r="LRX25" s="105"/>
      <c r="LRY25" s="105"/>
      <c r="LRZ25" s="106"/>
      <c r="LSA25" s="107"/>
      <c r="LSB25" s="132"/>
      <c r="LSC25" s="132"/>
      <c r="LSD25" s="132"/>
      <c r="LSE25" s="190"/>
      <c r="LSF25" s="189"/>
      <c r="LSG25" s="131"/>
      <c r="LSH25" s="105"/>
      <c r="LSI25" s="105"/>
      <c r="LSJ25" s="106"/>
      <c r="LSK25" s="107"/>
      <c r="LSL25" s="132"/>
      <c r="LSM25" s="132"/>
      <c r="LSN25" s="132"/>
      <c r="LSO25" s="190"/>
      <c r="LSP25" s="189"/>
      <c r="LSQ25" s="131"/>
      <c r="LSR25" s="105"/>
      <c r="LSS25" s="105"/>
      <c r="LST25" s="106"/>
      <c r="LSU25" s="107"/>
      <c r="LSV25" s="132"/>
      <c r="LSW25" s="132"/>
      <c r="LSX25" s="132"/>
      <c r="LSY25" s="190"/>
      <c r="LSZ25" s="189"/>
      <c r="LTA25" s="131"/>
      <c r="LTB25" s="105"/>
      <c r="LTC25" s="105"/>
      <c r="LTD25" s="106"/>
      <c r="LTE25" s="107"/>
      <c r="LTF25" s="132"/>
      <c r="LTG25" s="132"/>
      <c r="LTH25" s="132"/>
      <c r="LTI25" s="190"/>
      <c r="LTJ25" s="189"/>
      <c r="LTK25" s="131"/>
      <c r="LTL25" s="105"/>
      <c r="LTM25" s="105"/>
      <c r="LTN25" s="106"/>
      <c r="LTO25" s="107"/>
      <c r="LTP25" s="132"/>
      <c r="LTQ25" s="132"/>
      <c r="LTR25" s="132"/>
      <c r="LTS25" s="190"/>
      <c r="LTT25" s="189"/>
      <c r="LTU25" s="131"/>
      <c r="LTV25" s="105"/>
      <c r="LTW25" s="105"/>
      <c r="LTX25" s="106"/>
      <c r="LTY25" s="107"/>
      <c r="LTZ25" s="132"/>
      <c r="LUA25" s="132"/>
      <c r="LUB25" s="132"/>
      <c r="LUC25" s="190"/>
      <c r="LUD25" s="189"/>
      <c r="LUE25" s="131"/>
      <c r="LUF25" s="105"/>
      <c r="LUG25" s="105"/>
      <c r="LUH25" s="106"/>
      <c r="LUI25" s="107"/>
      <c r="LUJ25" s="132"/>
      <c r="LUK25" s="132"/>
      <c r="LUL25" s="132"/>
      <c r="LUM25" s="190"/>
      <c r="LUN25" s="189"/>
      <c r="LUO25" s="131"/>
      <c r="LUP25" s="105"/>
      <c r="LUQ25" s="105"/>
      <c r="LUR25" s="106"/>
      <c r="LUS25" s="107"/>
      <c r="LUT25" s="132"/>
      <c r="LUU25" s="132"/>
      <c r="LUV25" s="132"/>
      <c r="LUW25" s="190"/>
      <c r="LUX25" s="189"/>
      <c r="LUY25" s="131"/>
      <c r="LUZ25" s="105"/>
      <c r="LVA25" s="105"/>
      <c r="LVB25" s="106"/>
      <c r="LVC25" s="107"/>
      <c r="LVD25" s="132"/>
      <c r="LVE25" s="132"/>
      <c r="LVF25" s="132"/>
      <c r="LVG25" s="190"/>
      <c r="LVH25" s="189"/>
      <c r="LVI25" s="131"/>
      <c r="LVJ25" s="105"/>
      <c r="LVK25" s="105"/>
      <c r="LVL25" s="106"/>
      <c r="LVM25" s="107"/>
      <c r="LVN25" s="132"/>
      <c r="LVO25" s="132"/>
      <c r="LVP25" s="132"/>
      <c r="LVQ25" s="190"/>
      <c r="LVR25" s="189"/>
      <c r="LVS25" s="131"/>
      <c r="LVT25" s="105"/>
      <c r="LVU25" s="105"/>
      <c r="LVV25" s="106"/>
      <c r="LVW25" s="107"/>
      <c r="LVX25" s="132"/>
      <c r="LVY25" s="132"/>
      <c r="LVZ25" s="132"/>
      <c r="LWA25" s="190"/>
      <c r="LWB25" s="189"/>
      <c r="LWC25" s="131"/>
      <c r="LWD25" s="105"/>
      <c r="LWE25" s="105"/>
      <c r="LWF25" s="106"/>
      <c r="LWG25" s="107"/>
      <c r="LWH25" s="132"/>
      <c r="LWI25" s="132"/>
      <c r="LWJ25" s="132"/>
      <c r="LWK25" s="190"/>
      <c r="LWL25" s="189"/>
      <c r="LWM25" s="131"/>
      <c r="LWN25" s="105"/>
      <c r="LWO25" s="105"/>
      <c r="LWP25" s="106"/>
      <c r="LWQ25" s="107"/>
      <c r="LWR25" s="132"/>
      <c r="LWS25" s="132"/>
      <c r="LWT25" s="132"/>
      <c r="LWU25" s="190"/>
      <c r="LWV25" s="189"/>
      <c r="LWW25" s="131"/>
      <c r="LWX25" s="105"/>
      <c r="LWY25" s="105"/>
      <c r="LWZ25" s="106"/>
      <c r="LXA25" s="107"/>
      <c r="LXB25" s="132"/>
      <c r="LXC25" s="132"/>
      <c r="LXD25" s="132"/>
      <c r="LXE25" s="190"/>
      <c r="LXF25" s="189"/>
      <c r="LXG25" s="131"/>
      <c r="LXH25" s="105"/>
      <c r="LXI25" s="105"/>
      <c r="LXJ25" s="106"/>
      <c r="LXK25" s="107"/>
      <c r="LXL25" s="132"/>
      <c r="LXM25" s="132"/>
      <c r="LXN25" s="132"/>
      <c r="LXO25" s="190"/>
      <c r="LXP25" s="189"/>
      <c r="LXQ25" s="131"/>
      <c r="LXR25" s="105"/>
      <c r="LXS25" s="105"/>
      <c r="LXT25" s="106"/>
      <c r="LXU25" s="107"/>
      <c r="LXV25" s="132"/>
      <c r="LXW25" s="132"/>
      <c r="LXX25" s="132"/>
      <c r="LXY25" s="190"/>
      <c r="LXZ25" s="189"/>
      <c r="LYA25" s="131"/>
      <c r="LYB25" s="105"/>
      <c r="LYC25" s="105"/>
      <c r="LYD25" s="106"/>
      <c r="LYE25" s="107"/>
      <c r="LYF25" s="132"/>
      <c r="LYG25" s="132"/>
      <c r="LYH25" s="132"/>
      <c r="LYI25" s="190"/>
      <c r="LYJ25" s="189"/>
      <c r="LYK25" s="131"/>
      <c r="LYL25" s="105"/>
      <c r="LYM25" s="105"/>
      <c r="LYN25" s="106"/>
      <c r="LYO25" s="107"/>
      <c r="LYP25" s="132"/>
      <c r="LYQ25" s="132"/>
      <c r="LYR25" s="132"/>
      <c r="LYS25" s="190"/>
      <c r="LYT25" s="189"/>
      <c r="LYU25" s="131"/>
      <c r="LYV25" s="105"/>
      <c r="LYW25" s="105"/>
      <c r="LYX25" s="106"/>
      <c r="LYY25" s="107"/>
      <c r="LYZ25" s="132"/>
      <c r="LZA25" s="132"/>
      <c r="LZB25" s="132"/>
      <c r="LZC25" s="190"/>
      <c r="LZD25" s="189"/>
      <c r="LZE25" s="131"/>
      <c r="LZF25" s="105"/>
      <c r="LZG25" s="105"/>
      <c r="LZH25" s="106"/>
      <c r="LZI25" s="107"/>
      <c r="LZJ25" s="132"/>
      <c r="LZK25" s="132"/>
      <c r="LZL25" s="132"/>
      <c r="LZM25" s="190"/>
      <c r="LZN25" s="189"/>
      <c r="LZO25" s="131"/>
      <c r="LZP25" s="105"/>
      <c r="LZQ25" s="105"/>
      <c r="LZR25" s="106"/>
      <c r="LZS25" s="107"/>
      <c r="LZT25" s="132"/>
      <c r="LZU25" s="132"/>
      <c r="LZV25" s="132"/>
      <c r="LZW25" s="190"/>
      <c r="LZX25" s="189"/>
      <c r="LZY25" s="131"/>
      <c r="LZZ25" s="105"/>
      <c r="MAA25" s="105"/>
      <c r="MAB25" s="106"/>
      <c r="MAC25" s="107"/>
      <c r="MAD25" s="132"/>
      <c r="MAE25" s="132"/>
      <c r="MAF25" s="132"/>
      <c r="MAG25" s="190"/>
      <c r="MAH25" s="189"/>
      <c r="MAI25" s="131"/>
      <c r="MAJ25" s="105"/>
      <c r="MAK25" s="105"/>
      <c r="MAL25" s="106"/>
      <c r="MAM25" s="107"/>
      <c r="MAN25" s="132"/>
      <c r="MAO25" s="132"/>
      <c r="MAP25" s="132"/>
      <c r="MAQ25" s="190"/>
      <c r="MAR25" s="189"/>
      <c r="MAS25" s="131"/>
      <c r="MAT25" s="105"/>
      <c r="MAU25" s="105"/>
      <c r="MAV25" s="106"/>
      <c r="MAW25" s="107"/>
      <c r="MAX25" s="132"/>
      <c r="MAY25" s="132"/>
      <c r="MAZ25" s="132"/>
      <c r="MBA25" s="190"/>
      <c r="MBB25" s="189"/>
      <c r="MBC25" s="131"/>
      <c r="MBD25" s="105"/>
      <c r="MBE25" s="105"/>
      <c r="MBF25" s="106"/>
      <c r="MBG25" s="107"/>
      <c r="MBH25" s="132"/>
      <c r="MBI25" s="132"/>
      <c r="MBJ25" s="132"/>
      <c r="MBK25" s="190"/>
      <c r="MBL25" s="189"/>
      <c r="MBM25" s="131"/>
      <c r="MBN25" s="105"/>
      <c r="MBO25" s="105"/>
      <c r="MBP25" s="106"/>
      <c r="MBQ25" s="107"/>
      <c r="MBR25" s="132"/>
      <c r="MBS25" s="132"/>
      <c r="MBT25" s="132"/>
      <c r="MBU25" s="190"/>
      <c r="MBV25" s="189"/>
      <c r="MBW25" s="131"/>
      <c r="MBX25" s="105"/>
      <c r="MBY25" s="105"/>
      <c r="MBZ25" s="106"/>
      <c r="MCA25" s="107"/>
      <c r="MCB25" s="132"/>
      <c r="MCC25" s="132"/>
      <c r="MCD25" s="132"/>
      <c r="MCE25" s="190"/>
      <c r="MCF25" s="189"/>
      <c r="MCG25" s="131"/>
      <c r="MCH25" s="105"/>
      <c r="MCI25" s="105"/>
      <c r="MCJ25" s="106"/>
      <c r="MCK25" s="107"/>
      <c r="MCL25" s="132"/>
      <c r="MCM25" s="132"/>
      <c r="MCN25" s="132"/>
      <c r="MCO25" s="190"/>
      <c r="MCP25" s="189"/>
      <c r="MCQ25" s="131"/>
      <c r="MCR25" s="105"/>
      <c r="MCS25" s="105"/>
      <c r="MCT25" s="106"/>
      <c r="MCU25" s="107"/>
      <c r="MCV25" s="132"/>
      <c r="MCW25" s="132"/>
      <c r="MCX25" s="132"/>
      <c r="MCY25" s="190"/>
      <c r="MCZ25" s="189"/>
      <c r="MDA25" s="131"/>
      <c r="MDB25" s="105"/>
      <c r="MDC25" s="105"/>
      <c r="MDD25" s="106"/>
      <c r="MDE25" s="107"/>
      <c r="MDF25" s="132"/>
      <c r="MDG25" s="132"/>
      <c r="MDH25" s="132"/>
      <c r="MDI25" s="190"/>
      <c r="MDJ25" s="189"/>
      <c r="MDK25" s="131"/>
      <c r="MDL25" s="105"/>
      <c r="MDM25" s="105"/>
      <c r="MDN25" s="106"/>
      <c r="MDO25" s="107"/>
      <c r="MDP25" s="132"/>
      <c r="MDQ25" s="132"/>
      <c r="MDR25" s="132"/>
      <c r="MDS25" s="190"/>
      <c r="MDT25" s="189"/>
      <c r="MDU25" s="131"/>
      <c r="MDV25" s="105"/>
      <c r="MDW25" s="105"/>
      <c r="MDX25" s="106"/>
      <c r="MDY25" s="107"/>
      <c r="MDZ25" s="132"/>
      <c r="MEA25" s="132"/>
      <c r="MEB25" s="132"/>
      <c r="MEC25" s="190"/>
      <c r="MED25" s="189"/>
      <c r="MEE25" s="131"/>
      <c r="MEF25" s="105"/>
      <c r="MEG25" s="105"/>
      <c r="MEH25" s="106"/>
      <c r="MEI25" s="107"/>
      <c r="MEJ25" s="132"/>
      <c r="MEK25" s="132"/>
      <c r="MEL25" s="132"/>
      <c r="MEM25" s="190"/>
      <c r="MEN25" s="189"/>
      <c r="MEO25" s="131"/>
      <c r="MEP25" s="105"/>
      <c r="MEQ25" s="105"/>
      <c r="MER25" s="106"/>
      <c r="MES25" s="107"/>
      <c r="MET25" s="132"/>
      <c r="MEU25" s="132"/>
      <c r="MEV25" s="132"/>
      <c r="MEW25" s="190"/>
      <c r="MEX25" s="189"/>
      <c r="MEY25" s="131"/>
      <c r="MEZ25" s="105"/>
      <c r="MFA25" s="105"/>
      <c r="MFB25" s="106"/>
      <c r="MFC25" s="107"/>
      <c r="MFD25" s="132"/>
      <c r="MFE25" s="132"/>
      <c r="MFF25" s="132"/>
      <c r="MFG25" s="190"/>
      <c r="MFH25" s="189"/>
      <c r="MFI25" s="131"/>
      <c r="MFJ25" s="105"/>
      <c r="MFK25" s="105"/>
      <c r="MFL25" s="106"/>
      <c r="MFM25" s="107"/>
      <c r="MFN25" s="132"/>
      <c r="MFO25" s="132"/>
      <c r="MFP25" s="132"/>
      <c r="MFQ25" s="190"/>
      <c r="MFR25" s="189"/>
      <c r="MFS25" s="131"/>
      <c r="MFT25" s="105"/>
      <c r="MFU25" s="105"/>
      <c r="MFV25" s="106"/>
      <c r="MFW25" s="107"/>
      <c r="MFX25" s="132"/>
      <c r="MFY25" s="132"/>
      <c r="MFZ25" s="132"/>
      <c r="MGA25" s="190"/>
      <c r="MGB25" s="189"/>
      <c r="MGC25" s="131"/>
      <c r="MGD25" s="105"/>
      <c r="MGE25" s="105"/>
      <c r="MGF25" s="106"/>
      <c r="MGG25" s="107"/>
      <c r="MGH25" s="132"/>
      <c r="MGI25" s="132"/>
      <c r="MGJ25" s="132"/>
      <c r="MGK25" s="190"/>
      <c r="MGL25" s="189"/>
      <c r="MGM25" s="131"/>
      <c r="MGN25" s="105"/>
      <c r="MGO25" s="105"/>
      <c r="MGP25" s="106"/>
      <c r="MGQ25" s="107"/>
      <c r="MGR25" s="132"/>
      <c r="MGS25" s="132"/>
      <c r="MGT25" s="132"/>
      <c r="MGU25" s="190"/>
      <c r="MGV25" s="189"/>
      <c r="MGW25" s="131"/>
      <c r="MGX25" s="105"/>
      <c r="MGY25" s="105"/>
      <c r="MGZ25" s="106"/>
      <c r="MHA25" s="107"/>
      <c r="MHB25" s="132"/>
      <c r="MHC25" s="132"/>
      <c r="MHD25" s="132"/>
      <c r="MHE25" s="190"/>
      <c r="MHF25" s="189"/>
      <c r="MHG25" s="131"/>
      <c r="MHH25" s="105"/>
      <c r="MHI25" s="105"/>
      <c r="MHJ25" s="106"/>
      <c r="MHK25" s="107"/>
      <c r="MHL25" s="132"/>
      <c r="MHM25" s="132"/>
      <c r="MHN25" s="132"/>
      <c r="MHO25" s="190"/>
      <c r="MHP25" s="189"/>
      <c r="MHQ25" s="131"/>
      <c r="MHR25" s="105"/>
      <c r="MHS25" s="105"/>
      <c r="MHT25" s="106"/>
      <c r="MHU25" s="107"/>
      <c r="MHV25" s="132"/>
      <c r="MHW25" s="132"/>
      <c r="MHX25" s="132"/>
      <c r="MHY25" s="190"/>
      <c r="MHZ25" s="189"/>
      <c r="MIA25" s="131"/>
      <c r="MIB25" s="105"/>
      <c r="MIC25" s="105"/>
      <c r="MID25" s="106"/>
      <c r="MIE25" s="107"/>
      <c r="MIF25" s="132"/>
      <c r="MIG25" s="132"/>
      <c r="MIH25" s="132"/>
      <c r="MII25" s="190"/>
      <c r="MIJ25" s="189"/>
      <c r="MIK25" s="131"/>
      <c r="MIL25" s="105"/>
      <c r="MIM25" s="105"/>
      <c r="MIN25" s="106"/>
      <c r="MIO25" s="107"/>
      <c r="MIP25" s="132"/>
      <c r="MIQ25" s="132"/>
      <c r="MIR25" s="132"/>
      <c r="MIS25" s="190"/>
      <c r="MIT25" s="189"/>
      <c r="MIU25" s="131"/>
      <c r="MIV25" s="105"/>
      <c r="MIW25" s="105"/>
      <c r="MIX25" s="106"/>
      <c r="MIY25" s="107"/>
      <c r="MIZ25" s="132"/>
      <c r="MJA25" s="132"/>
      <c r="MJB25" s="132"/>
      <c r="MJC25" s="190"/>
      <c r="MJD25" s="189"/>
      <c r="MJE25" s="131"/>
      <c r="MJF25" s="105"/>
      <c r="MJG25" s="105"/>
      <c r="MJH25" s="106"/>
      <c r="MJI25" s="107"/>
      <c r="MJJ25" s="132"/>
      <c r="MJK25" s="132"/>
      <c r="MJL25" s="132"/>
      <c r="MJM25" s="190"/>
      <c r="MJN25" s="189"/>
      <c r="MJO25" s="131"/>
      <c r="MJP25" s="105"/>
      <c r="MJQ25" s="105"/>
      <c r="MJR25" s="106"/>
      <c r="MJS25" s="107"/>
      <c r="MJT25" s="132"/>
      <c r="MJU25" s="132"/>
      <c r="MJV25" s="132"/>
      <c r="MJW25" s="190"/>
      <c r="MJX25" s="189"/>
      <c r="MJY25" s="131"/>
      <c r="MJZ25" s="105"/>
      <c r="MKA25" s="105"/>
      <c r="MKB25" s="106"/>
      <c r="MKC25" s="107"/>
      <c r="MKD25" s="132"/>
      <c r="MKE25" s="132"/>
      <c r="MKF25" s="132"/>
      <c r="MKG25" s="190"/>
      <c r="MKH25" s="189"/>
      <c r="MKI25" s="131"/>
      <c r="MKJ25" s="105"/>
      <c r="MKK25" s="105"/>
      <c r="MKL25" s="106"/>
      <c r="MKM25" s="107"/>
      <c r="MKN25" s="132"/>
      <c r="MKO25" s="132"/>
      <c r="MKP25" s="132"/>
      <c r="MKQ25" s="190"/>
      <c r="MKR25" s="189"/>
      <c r="MKS25" s="131"/>
      <c r="MKT25" s="105"/>
      <c r="MKU25" s="105"/>
      <c r="MKV25" s="106"/>
      <c r="MKW25" s="107"/>
      <c r="MKX25" s="132"/>
      <c r="MKY25" s="132"/>
      <c r="MKZ25" s="132"/>
      <c r="MLA25" s="190"/>
      <c r="MLB25" s="189"/>
      <c r="MLC25" s="131"/>
      <c r="MLD25" s="105"/>
      <c r="MLE25" s="105"/>
      <c r="MLF25" s="106"/>
      <c r="MLG25" s="107"/>
      <c r="MLH25" s="132"/>
      <c r="MLI25" s="132"/>
      <c r="MLJ25" s="132"/>
      <c r="MLK25" s="190"/>
      <c r="MLL25" s="189"/>
      <c r="MLM25" s="131"/>
      <c r="MLN25" s="105"/>
      <c r="MLO25" s="105"/>
      <c r="MLP25" s="106"/>
      <c r="MLQ25" s="107"/>
      <c r="MLR25" s="132"/>
      <c r="MLS25" s="132"/>
      <c r="MLT25" s="132"/>
      <c r="MLU25" s="190"/>
      <c r="MLV25" s="189"/>
      <c r="MLW25" s="131"/>
      <c r="MLX25" s="105"/>
      <c r="MLY25" s="105"/>
      <c r="MLZ25" s="106"/>
      <c r="MMA25" s="107"/>
      <c r="MMB25" s="132"/>
      <c r="MMC25" s="132"/>
      <c r="MMD25" s="132"/>
      <c r="MME25" s="190"/>
      <c r="MMF25" s="189"/>
      <c r="MMG25" s="131"/>
      <c r="MMH25" s="105"/>
      <c r="MMI25" s="105"/>
      <c r="MMJ25" s="106"/>
      <c r="MMK25" s="107"/>
      <c r="MML25" s="132"/>
      <c r="MMM25" s="132"/>
      <c r="MMN25" s="132"/>
      <c r="MMO25" s="190"/>
      <c r="MMP25" s="189"/>
      <c r="MMQ25" s="131"/>
      <c r="MMR25" s="105"/>
      <c r="MMS25" s="105"/>
      <c r="MMT25" s="106"/>
      <c r="MMU25" s="107"/>
      <c r="MMV25" s="132"/>
      <c r="MMW25" s="132"/>
      <c r="MMX25" s="132"/>
      <c r="MMY25" s="190"/>
      <c r="MMZ25" s="189"/>
      <c r="MNA25" s="131"/>
      <c r="MNB25" s="105"/>
      <c r="MNC25" s="105"/>
      <c r="MND25" s="106"/>
      <c r="MNE25" s="107"/>
      <c r="MNF25" s="132"/>
      <c r="MNG25" s="132"/>
      <c r="MNH25" s="132"/>
      <c r="MNI25" s="190"/>
      <c r="MNJ25" s="189"/>
      <c r="MNK25" s="131"/>
      <c r="MNL25" s="105"/>
      <c r="MNM25" s="105"/>
      <c r="MNN25" s="106"/>
      <c r="MNO25" s="107"/>
      <c r="MNP25" s="132"/>
      <c r="MNQ25" s="132"/>
      <c r="MNR25" s="132"/>
      <c r="MNS25" s="190"/>
      <c r="MNT25" s="189"/>
      <c r="MNU25" s="131"/>
      <c r="MNV25" s="105"/>
      <c r="MNW25" s="105"/>
      <c r="MNX25" s="106"/>
      <c r="MNY25" s="107"/>
      <c r="MNZ25" s="132"/>
      <c r="MOA25" s="132"/>
      <c r="MOB25" s="132"/>
      <c r="MOC25" s="190"/>
      <c r="MOD25" s="189"/>
      <c r="MOE25" s="131"/>
      <c r="MOF25" s="105"/>
      <c r="MOG25" s="105"/>
      <c r="MOH25" s="106"/>
      <c r="MOI25" s="107"/>
      <c r="MOJ25" s="132"/>
      <c r="MOK25" s="132"/>
      <c r="MOL25" s="132"/>
      <c r="MOM25" s="190"/>
      <c r="MON25" s="189"/>
      <c r="MOO25" s="131"/>
      <c r="MOP25" s="105"/>
      <c r="MOQ25" s="105"/>
      <c r="MOR25" s="106"/>
      <c r="MOS25" s="107"/>
      <c r="MOT25" s="132"/>
      <c r="MOU25" s="132"/>
      <c r="MOV25" s="132"/>
      <c r="MOW25" s="190"/>
      <c r="MOX25" s="189"/>
      <c r="MOY25" s="131"/>
      <c r="MOZ25" s="105"/>
      <c r="MPA25" s="105"/>
      <c r="MPB25" s="106"/>
      <c r="MPC25" s="107"/>
      <c r="MPD25" s="132"/>
      <c r="MPE25" s="132"/>
      <c r="MPF25" s="132"/>
      <c r="MPG25" s="190"/>
      <c r="MPH25" s="189"/>
      <c r="MPI25" s="131"/>
      <c r="MPJ25" s="105"/>
      <c r="MPK25" s="105"/>
      <c r="MPL25" s="106"/>
      <c r="MPM25" s="107"/>
      <c r="MPN25" s="132"/>
      <c r="MPO25" s="132"/>
      <c r="MPP25" s="132"/>
      <c r="MPQ25" s="190"/>
      <c r="MPR25" s="189"/>
      <c r="MPS25" s="131"/>
      <c r="MPT25" s="105"/>
      <c r="MPU25" s="105"/>
      <c r="MPV25" s="106"/>
      <c r="MPW25" s="107"/>
      <c r="MPX25" s="132"/>
      <c r="MPY25" s="132"/>
      <c r="MPZ25" s="132"/>
      <c r="MQA25" s="190"/>
      <c r="MQB25" s="189"/>
      <c r="MQC25" s="131"/>
      <c r="MQD25" s="105"/>
      <c r="MQE25" s="105"/>
      <c r="MQF25" s="106"/>
      <c r="MQG25" s="107"/>
      <c r="MQH25" s="132"/>
      <c r="MQI25" s="132"/>
      <c r="MQJ25" s="132"/>
      <c r="MQK25" s="190"/>
      <c r="MQL25" s="189"/>
      <c r="MQM25" s="131"/>
      <c r="MQN25" s="105"/>
      <c r="MQO25" s="105"/>
      <c r="MQP25" s="106"/>
      <c r="MQQ25" s="107"/>
      <c r="MQR25" s="132"/>
      <c r="MQS25" s="132"/>
      <c r="MQT25" s="132"/>
      <c r="MQU25" s="190"/>
      <c r="MQV25" s="189"/>
      <c r="MQW25" s="131"/>
      <c r="MQX25" s="105"/>
      <c r="MQY25" s="105"/>
      <c r="MQZ25" s="106"/>
      <c r="MRA25" s="107"/>
      <c r="MRB25" s="132"/>
      <c r="MRC25" s="132"/>
      <c r="MRD25" s="132"/>
      <c r="MRE25" s="190"/>
      <c r="MRF25" s="189"/>
      <c r="MRG25" s="131"/>
      <c r="MRH25" s="105"/>
      <c r="MRI25" s="105"/>
      <c r="MRJ25" s="106"/>
      <c r="MRK25" s="107"/>
      <c r="MRL25" s="132"/>
      <c r="MRM25" s="132"/>
      <c r="MRN25" s="132"/>
      <c r="MRO25" s="190"/>
      <c r="MRP25" s="189"/>
      <c r="MRQ25" s="131"/>
      <c r="MRR25" s="105"/>
      <c r="MRS25" s="105"/>
      <c r="MRT25" s="106"/>
      <c r="MRU25" s="107"/>
      <c r="MRV25" s="132"/>
      <c r="MRW25" s="132"/>
      <c r="MRX25" s="132"/>
      <c r="MRY25" s="190"/>
      <c r="MRZ25" s="189"/>
      <c r="MSA25" s="131"/>
      <c r="MSB25" s="105"/>
      <c r="MSC25" s="105"/>
      <c r="MSD25" s="106"/>
      <c r="MSE25" s="107"/>
      <c r="MSF25" s="132"/>
      <c r="MSG25" s="132"/>
      <c r="MSH25" s="132"/>
      <c r="MSI25" s="190"/>
      <c r="MSJ25" s="189"/>
      <c r="MSK25" s="131"/>
      <c r="MSL25" s="105"/>
      <c r="MSM25" s="105"/>
      <c r="MSN25" s="106"/>
      <c r="MSO25" s="107"/>
      <c r="MSP25" s="132"/>
      <c r="MSQ25" s="132"/>
      <c r="MSR25" s="132"/>
      <c r="MSS25" s="190"/>
      <c r="MST25" s="189"/>
      <c r="MSU25" s="131"/>
      <c r="MSV25" s="105"/>
      <c r="MSW25" s="105"/>
      <c r="MSX25" s="106"/>
      <c r="MSY25" s="107"/>
      <c r="MSZ25" s="132"/>
      <c r="MTA25" s="132"/>
      <c r="MTB25" s="132"/>
      <c r="MTC25" s="190"/>
      <c r="MTD25" s="189"/>
      <c r="MTE25" s="131"/>
      <c r="MTF25" s="105"/>
      <c r="MTG25" s="105"/>
      <c r="MTH25" s="106"/>
      <c r="MTI25" s="107"/>
      <c r="MTJ25" s="132"/>
      <c r="MTK25" s="132"/>
      <c r="MTL25" s="132"/>
      <c r="MTM25" s="190"/>
      <c r="MTN25" s="189"/>
      <c r="MTO25" s="131"/>
      <c r="MTP25" s="105"/>
      <c r="MTQ25" s="105"/>
      <c r="MTR25" s="106"/>
      <c r="MTS25" s="107"/>
      <c r="MTT25" s="132"/>
      <c r="MTU25" s="132"/>
      <c r="MTV25" s="132"/>
      <c r="MTW25" s="190"/>
      <c r="MTX25" s="189"/>
      <c r="MTY25" s="131"/>
      <c r="MTZ25" s="105"/>
      <c r="MUA25" s="105"/>
      <c r="MUB25" s="106"/>
      <c r="MUC25" s="107"/>
      <c r="MUD25" s="132"/>
      <c r="MUE25" s="132"/>
      <c r="MUF25" s="132"/>
      <c r="MUG25" s="190"/>
      <c r="MUH25" s="189"/>
      <c r="MUI25" s="131"/>
      <c r="MUJ25" s="105"/>
      <c r="MUK25" s="105"/>
      <c r="MUL25" s="106"/>
      <c r="MUM25" s="107"/>
      <c r="MUN25" s="132"/>
      <c r="MUO25" s="132"/>
      <c r="MUP25" s="132"/>
      <c r="MUQ25" s="190"/>
      <c r="MUR25" s="189"/>
      <c r="MUS25" s="131"/>
      <c r="MUT25" s="105"/>
      <c r="MUU25" s="105"/>
      <c r="MUV25" s="106"/>
      <c r="MUW25" s="107"/>
      <c r="MUX25" s="132"/>
      <c r="MUY25" s="132"/>
      <c r="MUZ25" s="132"/>
      <c r="MVA25" s="190"/>
      <c r="MVB25" s="189"/>
      <c r="MVC25" s="131"/>
      <c r="MVD25" s="105"/>
      <c r="MVE25" s="105"/>
      <c r="MVF25" s="106"/>
      <c r="MVG25" s="107"/>
      <c r="MVH25" s="132"/>
      <c r="MVI25" s="132"/>
      <c r="MVJ25" s="132"/>
      <c r="MVK25" s="190"/>
      <c r="MVL25" s="189"/>
      <c r="MVM25" s="131"/>
      <c r="MVN25" s="105"/>
      <c r="MVO25" s="105"/>
      <c r="MVP25" s="106"/>
      <c r="MVQ25" s="107"/>
      <c r="MVR25" s="132"/>
      <c r="MVS25" s="132"/>
      <c r="MVT25" s="132"/>
      <c r="MVU25" s="190"/>
      <c r="MVV25" s="189"/>
      <c r="MVW25" s="131"/>
      <c r="MVX25" s="105"/>
      <c r="MVY25" s="105"/>
      <c r="MVZ25" s="106"/>
      <c r="MWA25" s="107"/>
      <c r="MWB25" s="132"/>
      <c r="MWC25" s="132"/>
      <c r="MWD25" s="132"/>
      <c r="MWE25" s="190"/>
      <c r="MWF25" s="189"/>
      <c r="MWG25" s="131"/>
      <c r="MWH25" s="105"/>
      <c r="MWI25" s="105"/>
      <c r="MWJ25" s="106"/>
      <c r="MWK25" s="107"/>
      <c r="MWL25" s="132"/>
      <c r="MWM25" s="132"/>
      <c r="MWN25" s="132"/>
      <c r="MWO25" s="190"/>
      <c r="MWP25" s="189"/>
      <c r="MWQ25" s="131"/>
      <c r="MWR25" s="105"/>
      <c r="MWS25" s="105"/>
      <c r="MWT25" s="106"/>
      <c r="MWU25" s="107"/>
      <c r="MWV25" s="132"/>
      <c r="MWW25" s="132"/>
      <c r="MWX25" s="132"/>
      <c r="MWY25" s="190"/>
      <c r="MWZ25" s="189"/>
      <c r="MXA25" s="131"/>
      <c r="MXB25" s="105"/>
      <c r="MXC25" s="105"/>
      <c r="MXD25" s="106"/>
      <c r="MXE25" s="107"/>
      <c r="MXF25" s="132"/>
      <c r="MXG25" s="132"/>
      <c r="MXH25" s="132"/>
      <c r="MXI25" s="190"/>
      <c r="MXJ25" s="189"/>
      <c r="MXK25" s="131"/>
      <c r="MXL25" s="105"/>
      <c r="MXM25" s="105"/>
      <c r="MXN25" s="106"/>
      <c r="MXO25" s="107"/>
      <c r="MXP25" s="132"/>
      <c r="MXQ25" s="132"/>
      <c r="MXR25" s="132"/>
      <c r="MXS25" s="190"/>
      <c r="MXT25" s="189"/>
      <c r="MXU25" s="131"/>
      <c r="MXV25" s="105"/>
      <c r="MXW25" s="105"/>
      <c r="MXX25" s="106"/>
      <c r="MXY25" s="107"/>
      <c r="MXZ25" s="132"/>
      <c r="MYA25" s="132"/>
      <c r="MYB25" s="132"/>
      <c r="MYC25" s="190"/>
      <c r="MYD25" s="189"/>
      <c r="MYE25" s="131"/>
      <c r="MYF25" s="105"/>
      <c r="MYG25" s="105"/>
      <c r="MYH25" s="106"/>
      <c r="MYI25" s="107"/>
      <c r="MYJ25" s="132"/>
      <c r="MYK25" s="132"/>
      <c r="MYL25" s="132"/>
      <c r="MYM25" s="190"/>
      <c r="MYN25" s="189"/>
      <c r="MYO25" s="131"/>
      <c r="MYP25" s="105"/>
      <c r="MYQ25" s="105"/>
      <c r="MYR25" s="106"/>
      <c r="MYS25" s="107"/>
      <c r="MYT25" s="132"/>
      <c r="MYU25" s="132"/>
      <c r="MYV25" s="132"/>
      <c r="MYW25" s="190"/>
      <c r="MYX25" s="189"/>
      <c r="MYY25" s="131"/>
      <c r="MYZ25" s="105"/>
      <c r="MZA25" s="105"/>
      <c r="MZB25" s="106"/>
      <c r="MZC25" s="107"/>
      <c r="MZD25" s="132"/>
      <c r="MZE25" s="132"/>
      <c r="MZF25" s="132"/>
      <c r="MZG25" s="190"/>
      <c r="MZH25" s="189"/>
      <c r="MZI25" s="131"/>
      <c r="MZJ25" s="105"/>
      <c r="MZK25" s="105"/>
      <c r="MZL25" s="106"/>
      <c r="MZM25" s="107"/>
      <c r="MZN25" s="132"/>
      <c r="MZO25" s="132"/>
      <c r="MZP25" s="132"/>
      <c r="MZQ25" s="190"/>
      <c r="MZR25" s="189"/>
      <c r="MZS25" s="131"/>
      <c r="MZT25" s="105"/>
      <c r="MZU25" s="105"/>
      <c r="MZV25" s="106"/>
      <c r="MZW25" s="107"/>
      <c r="MZX25" s="132"/>
      <c r="MZY25" s="132"/>
      <c r="MZZ25" s="132"/>
      <c r="NAA25" s="190"/>
      <c r="NAB25" s="189"/>
      <c r="NAC25" s="131"/>
      <c r="NAD25" s="105"/>
      <c r="NAE25" s="105"/>
      <c r="NAF25" s="106"/>
      <c r="NAG25" s="107"/>
      <c r="NAH25" s="132"/>
      <c r="NAI25" s="132"/>
      <c r="NAJ25" s="132"/>
      <c r="NAK25" s="190"/>
      <c r="NAL25" s="189"/>
      <c r="NAM25" s="131"/>
      <c r="NAN25" s="105"/>
      <c r="NAO25" s="105"/>
      <c r="NAP25" s="106"/>
      <c r="NAQ25" s="107"/>
      <c r="NAR25" s="132"/>
      <c r="NAS25" s="132"/>
      <c r="NAT25" s="132"/>
      <c r="NAU25" s="190"/>
      <c r="NAV25" s="189"/>
      <c r="NAW25" s="131"/>
      <c r="NAX25" s="105"/>
      <c r="NAY25" s="105"/>
      <c r="NAZ25" s="106"/>
      <c r="NBA25" s="107"/>
      <c r="NBB25" s="132"/>
      <c r="NBC25" s="132"/>
      <c r="NBD25" s="132"/>
      <c r="NBE25" s="190"/>
      <c r="NBF25" s="189"/>
      <c r="NBG25" s="131"/>
      <c r="NBH25" s="105"/>
      <c r="NBI25" s="105"/>
      <c r="NBJ25" s="106"/>
      <c r="NBK25" s="107"/>
      <c r="NBL25" s="132"/>
      <c r="NBM25" s="132"/>
      <c r="NBN25" s="132"/>
      <c r="NBO25" s="190"/>
      <c r="NBP25" s="189"/>
      <c r="NBQ25" s="131"/>
      <c r="NBR25" s="105"/>
      <c r="NBS25" s="105"/>
      <c r="NBT25" s="106"/>
      <c r="NBU25" s="107"/>
      <c r="NBV25" s="132"/>
      <c r="NBW25" s="132"/>
      <c r="NBX25" s="132"/>
      <c r="NBY25" s="190"/>
      <c r="NBZ25" s="189"/>
      <c r="NCA25" s="131"/>
      <c r="NCB25" s="105"/>
      <c r="NCC25" s="105"/>
      <c r="NCD25" s="106"/>
      <c r="NCE25" s="107"/>
      <c r="NCF25" s="132"/>
      <c r="NCG25" s="132"/>
      <c r="NCH25" s="132"/>
      <c r="NCI25" s="190"/>
      <c r="NCJ25" s="189"/>
      <c r="NCK25" s="131"/>
      <c r="NCL25" s="105"/>
      <c r="NCM25" s="105"/>
      <c r="NCN25" s="106"/>
      <c r="NCO25" s="107"/>
      <c r="NCP25" s="132"/>
      <c r="NCQ25" s="132"/>
      <c r="NCR25" s="132"/>
      <c r="NCS25" s="190"/>
      <c r="NCT25" s="189"/>
      <c r="NCU25" s="131"/>
      <c r="NCV25" s="105"/>
      <c r="NCW25" s="105"/>
      <c r="NCX25" s="106"/>
      <c r="NCY25" s="107"/>
      <c r="NCZ25" s="132"/>
      <c r="NDA25" s="132"/>
      <c r="NDB25" s="132"/>
      <c r="NDC25" s="190"/>
      <c r="NDD25" s="189"/>
      <c r="NDE25" s="131"/>
      <c r="NDF25" s="105"/>
      <c r="NDG25" s="105"/>
      <c r="NDH25" s="106"/>
      <c r="NDI25" s="107"/>
      <c r="NDJ25" s="132"/>
      <c r="NDK25" s="132"/>
      <c r="NDL25" s="132"/>
      <c r="NDM25" s="190"/>
      <c r="NDN25" s="189"/>
      <c r="NDO25" s="131"/>
      <c r="NDP25" s="105"/>
      <c r="NDQ25" s="105"/>
      <c r="NDR25" s="106"/>
      <c r="NDS25" s="107"/>
      <c r="NDT25" s="132"/>
      <c r="NDU25" s="132"/>
      <c r="NDV25" s="132"/>
      <c r="NDW25" s="190"/>
      <c r="NDX25" s="189"/>
      <c r="NDY25" s="131"/>
      <c r="NDZ25" s="105"/>
      <c r="NEA25" s="105"/>
      <c r="NEB25" s="106"/>
      <c r="NEC25" s="107"/>
      <c r="NED25" s="132"/>
      <c r="NEE25" s="132"/>
      <c r="NEF25" s="132"/>
      <c r="NEG25" s="190"/>
      <c r="NEH25" s="189"/>
      <c r="NEI25" s="131"/>
      <c r="NEJ25" s="105"/>
      <c r="NEK25" s="105"/>
      <c r="NEL25" s="106"/>
      <c r="NEM25" s="107"/>
      <c r="NEN25" s="132"/>
      <c r="NEO25" s="132"/>
      <c r="NEP25" s="132"/>
      <c r="NEQ25" s="190"/>
      <c r="NER25" s="189"/>
      <c r="NES25" s="131"/>
      <c r="NET25" s="105"/>
      <c r="NEU25" s="105"/>
      <c r="NEV25" s="106"/>
      <c r="NEW25" s="107"/>
      <c r="NEX25" s="132"/>
      <c r="NEY25" s="132"/>
      <c r="NEZ25" s="132"/>
      <c r="NFA25" s="190"/>
      <c r="NFB25" s="189"/>
      <c r="NFC25" s="131"/>
      <c r="NFD25" s="105"/>
      <c r="NFE25" s="105"/>
      <c r="NFF25" s="106"/>
      <c r="NFG25" s="107"/>
      <c r="NFH25" s="132"/>
      <c r="NFI25" s="132"/>
      <c r="NFJ25" s="132"/>
      <c r="NFK25" s="190"/>
      <c r="NFL25" s="189"/>
      <c r="NFM25" s="131"/>
      <c r="NFN25" s="105"/>
      <c r="NFO25" s="105"/>
      <c r="NFP25" s="106"/>
      <c r="NFQ25" s="107"/>
      <c r="NFR25" s="132"/>
      <c r="NFS25" s="132"/>
      <c r="NFT25" s="132"/>
      <c r="NFU25" s="190"/>
      <c r="NFV25" s="189"/>
      <c r="NFW25" s="131"/>
      <c r="NFX25" s="105"/>
      <c r="NFY25" s="105"/>
      <c r="NFZ25" s="106"/>
      <c r="NGA25" s="107"/>
      <c r="NGB25" s="132"/>
      <c r="NGC25" s="132"/>
      <c r="NGD25" s="132"/>
      <c r="NGE25" s="190"/>
      <c r="NGF25" s="189"/>
      <c r="NGG25" s="131"/>
      <c r="NGH25" s="105"/>
      <c r="NGI25" s="105"/>
      <c r="NGJ25" s="106"/>
      <c r="NGK25" s="107"/>
      <c r="NGL25" s="132"/>
      <c r="NGM25" s="132"/>
      <c r="NGN25" s="132"/>
      <c r="NGO25" s="190"/>
      <c r="NGP25" s="189"/>
      <c r="NGQ25" s="131"/>
      <c r="NGR25" s="105"/>
      <c r="NGS25" s="105"/>
      <c r="NGT25" s="106"/>
      <c r="NGU25" s="107"/>
      <c r="NGV25" s="132"/>
      <c r="NGW25" s="132"/>
      <c r="NGX25" s="132"/>
      <c r="NGY25" s="190"/>
      <c r="NGZ25" s="189"/>
      <c r="NHA25" s="131"/>
      <c r="NHB25" s="105"/>
      <c r="NHC25" s="105"/>
      <c r="NHD25" s="106"/>
      <c r="NHE25" s="107"/>
      <c r="NHF25" s="132"/>
      <c r="NHG25" s="132"/>
      <c r="NHH25" s="132"/>
      <c r="NHI25" s="190"/>
      <c r="NHJ25" s="189"/>
      <c r="NHK25" s="131"/>
      <c r="NHL25" s="105"/>
      <c r="NHM25" s="105"/>
      <c r="NHN25" s="106"/>
      <c r="NHO25" s="107"/>
      <c r="NHP25" s="132"/>
      <c r="NHQ25" s="132"/>
      <c r="NHR25" s="132"/>
      <c r="NHS25" s="190"/>
      <c r="NHT25" s="189"/>
      <c r="NHU25" s="131"/>
      <c r="NHV25" s="105"/>
      <c r="NHW25" s="105"/>
      <c r="NHX25" s="106"/>
      <c r="NHY25" s="107"/>
      <c r="NHZ25" s="132"/>
      <c r="NIA25" s="132"/>
      <c r="NIB25" s="132"/>
      <c r="NIC25" s="190"/>
      <c r="NID25" s="189"/>
      <c r="NIE25" s="131"/>
      <c r="NIF25" s="105"/>
      <c r="NIG25" s="105"/>
      <c r="NIH25" s="106"/>
      <c r="NII25" s="107"/>
      <c r="NIJ25" s="132"/>
      <c r="NIK25" s="132"/>
      <c r="NIL25" s="132"/>
      <c r="NIM25" s="190"/>
      <c r="NIN25" s="189"/>
      <c r="NIO25" s="131"/>
      <c r="NIP25" s="105"/>
      <c r="NIQ25" s="105"/>
      <c r="NIR25" s="106"/>
      <c r="NIS25" s="107"/>
      <c r="NIT25" s="132"/>
      <c r="NIU25" s="132"/>
      <c r="NIV25" s="132"/>
      <c r="NIW25" s="190"/>
      <c r="NIX25" s="189"/>
      <c r="NIY25" s="131"/>
      <c r="NIZ25" s="105"/>
      <c r="NJA25" s="105"/>
      <c r="NJB25" s="106"/>
      <c r="NJC25" s="107"/>
      <c r="NJD25" s="132"/>
      <c r="NJE25" s="132"/>
      <c r="NJF25" s="132"/>
      <c r="NJG25" s="190"/>
      <c r="NJH25" s="189"/>
      <c r="NJI25" s="131"/>
      <c r="NJJ25" s="105"/>
      <c r="NJK25" s="105"/>
      <c r="NJL25" s="106"/>
      <c r="NJM25" s="107"/>
      <c r="NJN25" s="132"/>
      <c r="NJO25" s="132"/>
      <c r="NJP25" s="132"/>
      <c r="NJQ25" s="190"/>
      <c r="NJR25" s="189"/>
      <c r="NJS25" s="131"/>
      <c r="NJT25" s="105"/>
      <c r="NJU25" s="105"/>
      <c r="NJV25" s="106"/>
      <c r="NJW25" s="107"/>
      <c r="NJX25" s="132"/>
      <c r="NJY25" s="132"/>
      <c r="NJZ25" s="132"/>
      <c r="NKA25" s="190"/>
      <c r="NKB25" s="189"/>
      <c r="NKC25" s="131"/>
      <c r="NKD25" s="105"/>
      <c r="NKE25" s="105"/>
      <c r="NKF25" s="106"/>
      <c r="NKG25" s="107"/>
      <c r="NKH25" s="132"/>
      <c r="NKI25" s="132"/>
      <c r="NKJ25" s="132"/>
      <c r="NKK25" s="190"/>
      <c r="NKL25" s="189"/>
      <c r="NKM25" s="131"/>
      <c r="NKN25" s="105"/>
      <c r="NKO25" s="105"/>
      <c r="NKP25" s="106"/>
      <c r="NKQ25" s="107"/>
      <c r="NKR25" s="132"/>
      <c r="NKS25" s="132"/>
      <c r="NKT25" s="132"/>
      <c r="NKU25" s="190"/>
      <c r="NKV25" s="189"/>
      <c r="NKW25" s="131"/>
      <c r="NKX25" s="105"/>
      <c r="NKY25" s="105"/>
      <c r="NKZ25" s="106"/>
      <c r="NLA25" s="107"/>
      <c r="NLB25" s="132"/>
      <c r="NLC25" s="132"/>
      <c r="NLD25" s="132"/>
      <c r="NLE25" s="190"/>
      <c r="NLF25" s="189"/>
      <c r="NLG25" s="131"/>
      <c r="NLH25" s="105"/>
      <c r="NLI25" s="105"/>
      <c r="NLJ25" s="106"/>
      <c r="NLK25" s="107"/>
      <c r="NLL25" s="132"/>
      <c r="NLM25" s="132"/>
      <c r="NLN25" s="132"/>
      <c r="NLO25" s="190"/>
      <c r="NLP25" s="189"/>
      <c r="NLQ25" s="131"/>
      <c r="NLR25" s="105"/>
      <c r="NLS25" s="105"/>
      <c r="NLT25" s="106"/>
      <c r="NLU25" s="107"/>
      <c r="NLV25" s="132"/>
      <c r="NLW25" s="132"/>
      <c r="NLX25" s="132"/>
      <c r="NLY25" s="190"/>
      <c r="NLZ25" s="189"/>
      <c r="NMA25" s="131"/>
      <c r="NMB25" s="105"/>
      <c r="NMC25" s="105"/>
      <c r="NMD25" s="106"/>
      <c r="NME25" s="107"/>
      <c r="NMF25" s="132"/>
      <c r="NMG25" s="132"/>
      <c r="NMH25" s="132"/>
      <c r="NMI25" s="190"/>
      <c r="NMJ25" s="189"/>
      <c r="NMK25" s="131"/>
      <c r="NML25" s="105"/>
      <c r="NMM25" s="105"/>
      <c r="NMN25" s="106"/>
      <c r="NMO25" s="107"/>
      <c r="NMP25" s="132"/>
      <c r="NMQ25" s="132"/>
      <c r="NMR25" s="132"/>
      <c r="NMS25" s="190"/>
      <c r="NMT25" s="189"/>
      <c r="NMU25" s="131"/>
      <c r="NMV25" s="105"/>
      <c r="NMW25" s="105"/>
      <c r="NMX25" s="106"/>
      <c r="NMY25" s="107"/>
      <c r="NMZ25" s="132"/>
      <c r="NNA25" s="132"/>
      <c r="NNB25" s="132"/>
      <c r="NNC25" s="190"/>
      <c r="NND25" s="189"/>
      <c r="NNE25" s="131"/>
      <c r="NNF25" s="105"/>
      <c r="NNG25" s="105"/>
      <c r="NNH25" s="106"/>
      <c r="NNI25" s="107"/>
      <c r="NNJ25" s="132"/>
      <c r="NNK25" s="132"/>
      <c r="NNL25" s="132"/>
      <c r="NNM25" s="190"/>
      <c r="NNN25" s="189"/>
      <c r="NNO25" s="131"/>
      <c r="NNP25" s="105"/>
      <c r="NNQ25" s="105"/>
      <c r="NNR25" s="106"/>
      <c r="NNS25" s="107"/>
      <c r="NNT25" s="132"/>
      <c r="NNU25" s="132"/>
      <c r="NNV25" s="132"/>
      <c r="NNW25" s="190"/>
      <c r="NNX25" s="189"/>
      <c r="NNY25" s="131"/>
      <c r="NNZ25" s="105"/>
      <c r="NOA25" s="105"/>
      <c r="NOB25" s="106"/>
      <c r="NOC25" s="107"/>
      <c r="NOD25" s="132"/>
      <c r="NOE25" s="132"/>
      <c r="NOF25" s="132"/>
      <c r="NOG25" s="190"/>
      <c r="NOH25" s="189"/>
      <c r="NOI25" s="131"/>
      <c r="NOJ25" s="105"/>
      <c r="NOK25" s="105"/>
      <c r="NOL25" s="106"/>
      <c r="NOM25" s="107"/>
      <c r="NON25" s="132"/>
      <c r="NOO25" s="132"/>
      <c r="NOP25" s="132"/>
      <c r="NOQ25" s="190"/>
      <c r="NOR25" s="189"/>
      <c r="NOS25" s="131"/>
      <c r="NOT25" s="105"/>
      <c r="NOU25" s="105"/>
      <c r="NOV25" s="106"/>
      <c r="NOW25" s="107"/>
      <c r="NOX25" s="132"/>
      <c r="NOY25" s="132"/>
      <c r="NOZ25" s="132"/>
      <c r="NPA25" s="190"/>
      <c r="NPB25" s="189"/>
      <c r="NPC25" s="131"/>
      <c r="NPD25" s="105"/>
      <c r="NPE25" s="105"/>
      <c r="NPF25" s="106"/>
      <c r="NPG25" s="107"/>
      <c r="NPH25" s="132"/>
      <c r="NPI25" s="132"/>
      <c r="NPJ25" s="132"/>
      <c r="NPK25" s="190"/>
      <c r="NPL25" s="189"/>
      <c r="NPM25" s="131"/>
      <c r="NPN25" s="105"/>
      <c r="NPO25" s="105"/>
      <c r="NPP25" s="106"/>
      <c r="NPQ25" s="107"/>
      <c r="NPR25" s="132"/>
      <c r="NPS25" s="132"/>
      <c r="NPT25" s="132"/>
      <c r="NPU25" s="190"/>
      <c r="NPV25" s="189"/>
      <c r="NPW25" s="131"/>
      <c r="NPX25" s="105"/>
      <c r="NPY25" s="105"/>
      <c r="NPZ25" s="106"/>
      <c r="NQA25" s="107"/>
      <c r="NQB25" s="132"/>
      <c r="NQC25" s="132"/>
      <c r="NQD25" s="132"/>
      <c r="NQE25" s="190"/>
      <c r="NQF25" s="189"/>
      <c r="NQG25" s="131"/>
      <c r="NQH25" s="105"/>
      <c r="NQI25" s="105"/>
      <c r="NQJ25" s="106"/>
      <c r="NQK25" s="107"/>
      <c r="NQL25" s="132"/>
      <c r="NQM25" s="132"/>
      <c r="NQN25" s="132"/>
      <c r="NQO25" s="190"/>
      <c r="NQP25" s="189"/>
      <c r="NQQ25" s="131"/>
      <c r="NQR25" s="105"/>
      <c r="NQS25" s="105"/>
      <c r="NQT25" s="106"/>
      <c r="NQU25" s="107"/>
      <c r="NQV25" s="132"/>
      <c r="NQW25" s="132"/>
      <c r="NQX25" s="132"/>
      <c r="NQY25" s="190"/>
      <c r="NQZ25" s="189"/>
      <c r="NRA25" s="131"/>
      <c r="NRB25" s="105"/>
      <c r="NRC25" s="105"/>
      <c r="NRD25" s="106"/>
      <c r="NRE25" s="107"/>
      <c r="NRF25" s="132"/>
      <c r="NRG25" s="132"/>
      <c r="NRH25" s="132"/>
      <c r="NRI25" s="190"/>
      <c r="NRJ25" s="189"/>
      <c r="NRK25" s="131"/>
      <c r="NRL25" s="105"/>
      <c r="NRM25" s="105"/>
      <c r="NRN25" s="106"/>
      <c r="NRO25" s="107"/>
      <c r="NRP25" s="132"/>
      <c r="NRQ25" s="132"/>
      <c r="NRR25" s="132"/>
      <c r="NRS25" s="190"/>
      <c r="NRT25" s="189"/>
      <c r="NRU25" s="131"/>
      <c r="NRV25" s="105"/>
      <c r="NRW25" s="105"/>
      <c r="NRX25" s="106"/>
      <c r="NRY25" s="107"/>
      <c r="NRZ25" s="132"/>
      <c r="NSA25" s="132"/>
      <c r="NSB25" s="132"/>
      <c r="NSC25" s="190"/>
      <c r="NSD25" s="189"/>
      <c r="NSE25" s="131"/>
      <c r="NSF25" s="105"/>
      <c r="NSG25" s="105"/>
      <c r="NSH25" s="106"/>
      <c r="NSI25" s="107"/>
      <c r="NSJ25" s="132"/>
      <c r="NSK25" s="132"/>
      <c r="NSL25" s="132"/>
      <c r="NSM25" s="190"/>
      <c r="NSN25" s="189"/>
      <c r="NSO25" s="131"/>
      <c r="NSP25" s="105"/>
      <c r="NSQ25" s="105"/>
      <c r="NSR25" s="106"/>
      <c r="NSS25" s="107"/>
      <c r="NST25" s="132"/>
      <c r="NSU25" s="132"/>
      <c r="NSV25" s="132"/>
      <c r="NSW25" s="190"/>
      <c r="NSX25" s="189"/>
      <c r="NSY25" s="131"/>
      <c r="NSZ25" s="105"/>
      <c r="NTA25" s="105"/>
      <c r="NTB25" s="106"/>
      <c r="NTC25" s="107"/>
      <c r="NTD25" s="132"/>
      <c r="NTE25" s="132"/>
      <c r="NTF25" s="132"/>
      <c r="NTG25" s="190"/>
      <c r="NTH25" s="189"/>
      <c r="NTI25" s="131"/>
      <c r="NTJ25" s="105"/>
      <c r="NTK25" s="105"/>
      <c r="NTL25" s="106"/>
      <c r="NTM25" s="107"/>
      <c r="NTN25" s="132"/>
      <c r="NTO25" s="132"/>
      <c r="NTP25" s="132"/>
      <c r="NTQ25" s="190"/>
      <c r="NTR25" s="189"/>
      <c r="NTS25" s="131"/>
      <c r="NTT25" s="105"/>
      <c r="NTU25" s="105"/>
      <c r="NTV25" s="106"/>
      <c r="NTW25" s="107"/>
      <c r="NTX25" s="132"/>
      <c r="NTY25" s="132"/>
      <c r="NTZ25" s="132"/>
      <c r="NUA25" s="190"/>
      <c r="NUB25" s="189"/>
      <c r="NUC25" s="131"/>
      <c r="NUD25" s="105"/>
      <c r="NUE25" s="105"/>
      <c r="NUF25" s="106"/>
      <c r="NUG25" s="107"/>
      <c r="NUH25" s="132"/>
      <c r="NUI25" s="132"/>
      <c r="NUJ25" s="132"/>
      <c r="NUK25" s="190"/>
      <c r="NUL25" s="189"/>
      <c r="NUM25" s="131"/>
      <c r="NUN25" s="105"/>
      <c r="NUO25" s="105"/>
      <c r="NUP25" s="106"/>
      <c r="NUQ25" s="107"/>
      <c r="NUR25" s="132"/>
      <c r="NUS25" s="132"/>
      <c r="NUT25" s="132"/>
      <c r="NUU25" s="190"/>
      <c r="NUV25" s="189"/>
      <c r="NUW25" s="131"/>
      <c r="NUX25" s="105"/>
      <c r="NUY25" s="105"/>
      <c r="NUZ25" s="106"/>
      <c r="NVA25" s="107"/>
      <c r="NVB25" s="132"/>
      <c r="NVC25" s="132"/>
      <c r="NVD25" s="132"/>
      <c r="NVE25" s="190"/>
      <c r="NVF25" s="189"/>
      <c r="NVG25" s="131"/>
      <c r="NVH25" s="105"/>
      <c r="NVI25" s="105"/>
      <c r="NVJ25" s="106"/>
      <c r="NVK25" s="107"/>
      <c r="NVL25" s="132"/>
      <c r="NVM25" s="132"/>
      <c r="NVN25" s="132"/>
      <c r="NVO25" s="190"/>
      <c r="NVP25" s="189"/>
      <c r="NVQ25" s="131"/>
      <c r="NVR25" s="105"/>
      <c r="NVS25" s="105"/>
      <c r="NVT25" s="106"/>
      <c r="NVU25" s="107"/>
      <c r="NVV25" s="132"/>
      <c r="NVW25" s="132"/>
      <c r="NVX25" s="132"/>
      <c r="NVY25" s="190"/>
      <c r="NVZ25" s="189"/>
      <c r="NWA25" s="131"/>
      <c r="NWB25" s="105"/>
      <c r="NWC25" s="105"/>
      <c r="NWD25" s="106"/>
      <c r="NWE25" s="107"/>
      <c r="NWF25" s="132"/>
      <c r="NWG25" s="132"/>
      <c r="NWH25" s="132"/>
      <c r="NWI25" s="190"/>
      <c r="NWJ25" s="189"/>
      <c r="NWK25" s="131"/>
      <c r="NWL25" s="105"/>
      <c r="NWM25" s="105"/>
      <c r="NWN25" s="106"/>
      <c r="NWO25" s="107"/>
      <c r="NWP25" s="132"/>
      <c r="NWQ25" s="132"/>
      <c r="NWR25" s="132"/>
      <c r="NWS25" s="190"/>
      <c r="NWT25" s="189"/>
      <c r="NWU25" s="131"/>
      <c r="NWV25" s="105"/>
      <c r="NWW25" s="105"/>
      <c r="NWX25" s="106"/>
      <c r="NWY25" s="107"/>
      <c r="NWZ25" s="132"/>
      <c r="NXA25" s="132"/>
      <c r="NXB25" s="132"/>
      <c r="NXC25" s="190"/>
      <c r="NXD25" s="189"/>
      <c r="NXE25" s="131"/>
      <c r="NXF25" s="105"/>
      <c r="NXG25" s="105"/>
      <c r="NXH25" s="106"/>
      <c r="NXI25" s="107"/>
      <c r="NXJ25" s="132"/>
      <c r="NXK25" s="132"/>
      <c r="NXL25" s="132"/>
      <c r="NXM25" s="190"/>
      <c r="NXN25" s="189"/>
      <c r="NXO25" s="131"/>
      <c r="NXP25" s="105"/>
      <c r="NXQ25" s="105"/>
      <c r="NXR25" s="106"/>
      <c r="NXS25" s="107"/>
      <c r="NXT25" s="132"/>
      <c r="NXU25" s="132"/>
      <c r="NXV25" s="132"/>
      <c r="NXW25" s="190"/>
      <c r="NXX25" s="189"/>
      <c r="NXY25" s="131"/>
      <c r="NXZ25" s="105"/>
      <c r="NYA25" s="105"/>
      <c r="NYB25" s="106"/>
      <c r="NYC25" s="107"/>
      <c r="NYD25" s="132"/>
      <c r="NYE25" s="132"/>
      <c r="NYF25" s="132"/>
      <c r="NYG25" s="190"/>
      <c r="NYH25" s="189"/>
      <c r="NYI25" s="131"/>
      <c r="NYJ25" s="105"/>
      <c r="NYK25" s="105"/>
      <c r="NYL25" s="106"/>
      <c r="NYM25" s="107"/>
      <c r="NYN25" s="132"/>
      <c r="NYO25" s="132"/>
      <c r="NYP25" s="132"/>
      <c r="NYQ25" s="190"/>
      <c r="NYR25" s="189"/>
      <c r="NYS25" s="131"/>
      <c r="NYT25" s="105"/>
      <c r="NYU25" s="105"/>
      <c r="NYV25" s="106"/>
      <c r="NYW25" s="107"/>
      <c r="NYX25" s="132"/>
      <c r="NYY25" s="132"/>
      <c r="NYZ25" s="132"/>
      <c r="NZA25" s="190"/>
      <c r="NZB25" s="189"/>
      <c r="NZC25" s="131"/>
      <c r="NZD25" s="105"/>
      <c r="NZE25" s="105"/>
      <c r="NZF25" s="106"/>
      <c r="NZG25" s="107"/>
      <c r="NZH25" s="132"/>
      <c r="NZI25" s="132"/>
      <c r="NZJ25" s="132"/>
      <c r="NZK25" s="190"/>
      <c r="NZL25" s="189"/>
      <c r="NZM25" s="131"/>
      <c r="NZN25" s="105"/>
      <c r="NZO25" s="105"/>
      <c r="NZP25" s="106"/>
      <c r="NZQ25" s="107"/>
      <c r="NZR25" s="132"/>
      <c r="NZS25" s="132"/>
      <c r="NZT25" s="132"/>
      <c r="NZU25" s="190"/>
      <c r="NZV25" s="189"/>
      <c r="NZW25" s="131"/>
      <c r="NZX25" s="105"/>
      <c r="NZY25" s="105"/>
      <c r="NZZ25" s="106"/>
      <c r="OAA25" s="107"/>
      <c r="OAB25" s="132"/>
      <c r="OAC25" s="132"/>
      <c r="OAD25" s="132"/>
      <c r="OAE25" s="190"/>
      <c r="OAF25" s="189"/>
      <c r="OAG25" s="131"/>
      <c r="OAH25" s="105"/>
      <c r="OAI25" s="105"/>
      <c r="OAJ25" s="106"/>
      <c r="OAK25" s="107"/>
      <c r="OAL25" s="132"/>
      <c r="OAM25" s="132"/>
      <c r="OAN25" s="132"/>
      <c r="OAO25" s="190"/>
      <c r="OAP25" s="189"/>
      <c r="OAQ25" s="131"/>
      <c r="OAR25" s="105"/>
      <c r="OAS25" s="105"/>
      <c r="OAT25" s="106"/>
      <c r="OAU25" s="107"/>
      <c r="OAV25" s="132"/>
      <c r="OAW25" s="132"/>
      <c r="OAX25" s="132"/>
      <c r="OAY25" s="190"/>
      <c r="OAZ25" s="189"/>
      <c r="OBA25" s="131"/>
      <c r="OBB25" s="105"/>
      <c r="OBC25" s="105"/>
      <c r="OBD25" s="106"/>
      <c r="OBE25" s="107"/>
      <c r="OBF25" s="132"/>
      <c r="OBG25" s="132"/>
      <c r="OBH25" s="132"/>
      <c r="OBI25" s="190"/>
      <c r="OBJ25" s="189"/>
      <c r="OBK25" s="131"/>
      <c r="OBL25" s="105"/>
      <c r="OBM25" s="105"/>
      <c r="OBN25" s="106"/>
      <c r="OBO25" s="107"/>
      <c r="OBP25" s="132"/>
      <c r="OBQ25" s="132"/>
      <c r="OBR25" s="132"/>
      <c r="OBS25" s="190"/>
      <c r="OBT25" s="189"/>
      <c r="OBU25" s="131"/>
      <c r="OBV25" s="105"/>
      <c r="OBW25" s="105"/>
      <c r="OBX25" s="106"/>
      <c r="OBY25" s="107"/>
      <c r="OBZ25" s="132"/>
      <c r="OCA25" s="132"/>
      <c r="OCB25" s="132"/>
      <c r="OCC25" s="190"/>
      <c r="OCD25" s="189"/>
      <c r="OCE25" s="131"/>
      <c r="OCF25" s="105"/>
      <c r="OCG25" s="105"/>
      <c r="OCH25" s="106"/>
      <c r="OCI25" s="107"/>
      <c r="OCJ25" s="132"/>
      <c r="OCK25" s="132"/>
      <c r="OCL25" s="132"/>
      <c r="OCM25" s="190"/>
      <c r="OCN25" s="189"/>
      <c r="OCO25" s="131"/>
      <c r="OCP25" s="105"/>
      <c r="OCQ25" s="105"/>
      <c r="OCR25" s="106"/>
      <c r="OCS25" s="107"/>
      <c r="OCT25" s="132"/>
      <c r="OCU25" s="132"/>
      <c r="OCV25" s="132"/>
      <c r="OCW25" s="190"/>
      <c r="OCX25" s="189"/>
      <c r="OCY25" s="131"/>
      <c r="OCZ25" s="105"/>
      <c r="ODA25" s="105"/>
      <c r="ODB25" s="106"/>
      <c r="ODC25" s="107"/>
      <c r="ODD25" s="132"/>
      <c r="ODE25" s="132"/>
      <c r="ODF25" s="132"/>
      <c r="ODG25" s="190"/>
      <c r="ODH25" s="189"/>
      <c r="ODI25" s="131"/>
      <c r="ODJ25" s="105"/>
      <c r="ODK25" s="105"/>
      <c r="ODL25" s="106"/>
      <c r="ODM25" s="107"/>
      <c r="ODN25" s="132"/>
      <c r="ODO25" s="132"/>
      <c r="ODP25" s="132"/>
      <c r="ODQ25" s="190"/>
      <c r="ODR25" s="189"/>
      <c r="ODS25" s="131"/>
      <c r="ODT25" s="105"/>
      <c r="ODU25" s="105"/>
      <c r="ODV25" s="106"/>
      <c r="ODW25" s="107"/>
      <c r="ODX25" s="132"/>
      <c r="ODY25" s="132"/>
      <c r="ODZ25" s="132"/>
      <c r="OEA25" s="190"/>
      <c r="OEB25" s="189"/>
      <c r="OEC25" s="131"/>
      <c r="OED25" s="105"/>
      <c r="OEE25" s="105"/>
      <c r="OEF25" s="106"/>
      <c r="OEG25" s="107"/>
      <c r="OEH25" s="132"/>
      <c r="OEI25" s="132"/>
      <c r="OEJ25" s="132"/>
      <c r="OEK25" s="190"/>
      <c r="OEL25" s="189"/>
      <c r="OEM25" s="131"/>
      <c r="OEN25" s="105"/>
      <c r="OEO25" s="105"/>
      <c r="OEP25" s="106"/>
      <c r="OEQ25" s="107"/>
      <c r="OER25" s="132"/>
      <c r="OES25" s="132"/>
      <c r="OET25" s="132"/>
      <c r="OEU25" s="190"/>
      <c r="OEV25" s="189"/>
      <c r="OEW25" s="131"/>
      <c r="OEX25" s="105"/>
      <c r="OEY25" s="105"/>
      <c r="OEZ25" s="106"/>
      <c r="OFA25" s="107"/>
      <c r="OFB25" s="132"/>
      <c r="OFC25" s="132"/>
      <c r="OFD25" s="132"/>
      <c r="OFE25" s="190"/>
      <c r="OFF25" s="189"/>
      <c r="OFG25" s="131"/>
      <c r="OFH25" s="105"/>
      <c r="OFI25" s="105"/>
      <c r="OFJ25" s="106"/>
      <c r="OFK25" s="107"/>
      <c r="OFL25" s="132"/>
      <c r="OFM25" s="132"/>
      <c r="OFN25" s="132"/>
      <c r="OFO25" s="190"/>
      <c r="OFP25" s="189"/>
      <c r="OFQ25" s="131"/>
      <c r="OFR25" s="105"/>
      <c r="OFS25" s="105"/>
      <c r="OFT25" s="106"/>
      <c r="OFU25" s="107"/>
      <c r="OFV25" s="132"/>
      <c r="OFW25" s="132"/>
      <c r="OFX25" s="132"/>
      <c r="OFY25" s="190"/>
      <c r="OFZ25" s="189"/>
      <c r="OGA25" s="131"/>
      <c r="OGB25" s="105"/>
      <c r="OGC25" s="105"/>
      <c r="OGD25" s="106"/>
      <c r="OGE25" s="107"/>
      <c r="OGF25" s="132"/>
      <c r="OGG25" s="132"/>
      <c r="OGH25" s="132"/>
      <c r="OGI25" s="190"/>
      <c r="OGJ25" s="189"/>
      <c r="OGK25" s="131"/>
      <c r="OGL25" s="105"/>
      <c r="OGM25" s="105"/>
      <c r="OGN25" s="106"/>
      <c r="OGO25" s="107"/>
      <c r="OGP25" s="132"/>
      <c r="OGQ25" s="132"/>
      <c r="OGR25" s="132"/>
      <c r="OGS25" s="190"/>
      <c r="OGT25" s="189"/>
      <c r="OGU25" s="131"/>
      <c r="OGV25" s="105"/>
      <c r="OGW25" s="105"/>
      <c r="OGX25" s="106"/>
      <c r="OGY25" s="107"/>
      <c r="OGZ25" s="132"/>
      <c r="OHA25" s="132"/>
      <c r="OHB25" s="132"/>
      <c r="OHC25" s="190"/>
      <c r="OHD25" s="189"/>
      <c r="OHE25" s="131"/>
      <c r="OHF25" s="105"/>
      <c r="OHG25" s="105"/>
      <c r="OHH25" s="106"/>
      <c r="OHI25" s="107"/>
      <c r="OHJ25" s="132"/>
      <c r="OHK25" s="132"/>
      <c r="OHL25" s="132"/>
      <c r="OHM25" s="190"/>
      <c r="OHN25" s="189"/>
      <c r="OHO25" s="131"/>
      <c r="OHP25" s="105"/>
      <c r="OHQ25" s="105"/>
      <c r="OHR25" s="106"/>
      <c r="OHS25" s="107"/>
      <c r="OHT25" s="132"/>
      <c r="OHU25" s="132"/>
      <c r="OHV25" s="132"/>
      <c r="OHW25" s="190"/>
      <c r="OHX25" s="189"/>
      <c r="OHY25" s="131"/>
      <c r="OHZ25" s="105"/>
      <c r="OIA25" s="105"/>
      <c r="OIB25" s="106"/>
      <c r="OIC25" s="107"/>
      <c r="OID25" s="132"/>
      <c r="OIE25" s="132"/>
      <c r="OIF25" s="132"/>
      <c r="OIG25" s="190"/>
      <c r="OIH25" s="189"/>
      <c r="OII25" s="131"/>
      <c r="OIJ25" s="105"/>
      <c r="OIK25" s="105"/>
      <c r="OIL25" s="106"/>
      <c r="OIM25" s="107"/>
      <c r="OIN25" s="132"/>
      <c r="OIO25" s="132"/>
      <c r="OIP25" s="132"/>
      <c r="OIQ25" s="190"/>
      <c r="OIR25" s="189"/>
      <c r="OIS25" s="131"/>
      <c r="OIT25" s="105"/>
      <c r="OIU25" s="105"/>
      <c r="OIV25" s="106"/>
      <c r="OIW25" s="107"/>
      <c r="OIX25" s="132"/>
      <c r="OIY25" s="132"/>
      <c r="OIZ25" s="132"/>
      <c r="OJA25" s="190"/>
      <c r="OJB25" s="189"/>
      <c r="OJC25" s="131"/>
      <c r="OJD25" s="105"/>
      <c r="OJE25" s="105"/>
      <c r="OJF25" s="106"/>
      <c r="OJG25" s="107"/>
      <c r="OJH25" s="132"/>
      <c r="OJI25" s="132"/>
      <c r="OJJ25" s="132"/>
      <c r="OJK25" s="190"/>
      <c r="OJL25" s="189"/>
      <c r="OJM25" s="131"/>
      <c r="OJN25" s="105"/>
      <c r="OJO25" s="105"/>
      <c r="OJP25" s="106"/>
      <c r="OJQ25" s="107"/>
      <c r="OJR25" s="132"/>
      <c r="OJS25" s="132"/>
      <c r="OJT25" s="132"/>
      <c r="OJU25" s="190"/>
      <c r="OJV25" s="189"/>
      <c r="OJW25" s="131"/>
      <c r="OJX25" s="105"/>
      <c r="OJY25" s="105"/>
      <c r="OJZ25" s="106"/>
      <c r="OKA25" s="107"/>
      <c r="OKB25" s="132"/>
      <c r="OKC25" s="132"/>
      <c r="OKD25" s="132"/>
      <c r="OKE25" s="190"/>
      <c r="OKF25" s="189"/>
      <c r="OKG25" s="131"/>
      <c r="OKH25" s="105"/>
      <c r="OKI25" s="105"/>
      <c r="OKJ25" s="106"/>
      <c r="OKK25" s="107"/>
      <c r="OKL25" s="132"/>
      <c r="OKM25" s="132"/>
      <c r="OKN25" s="132"/>
      <c r="OKO25" s="190"/>
      <c r="OKP25" s="189"/>
      <c r="OKQ25" s="131"/>
      <c r="OKR25" s="105"/>
      <c r="OKS25" s="105"/>
      <c r="OKT25" s="106"/>
      <c r="OKU25" s="107"/>
      <c r="OKV25" s="132"/>
      <c r="OKW25" s="132"/>
      <c r="OKX25" s="132"/>
      <c r="OKY25" s="190"/>
      <c r="OKZ25" s="189"/>
      <c r="OLA25" s="131"/>
      <c r="OLB25" s="105"/>
      <c r="OLC25" s="105"/>
      <c r="OLD25" s="106"/>
      <c r="OLE25" s="107"/>
      <c r="OLF25" s="132"/>
      <c r="OLG25" s="132"/>
      <c r="OLH25" s="132"/>
      <c r="OLI25" s="190"/>
      <c r="OLJ25" s="189"/>
      <c r="OLK25" s="131"/>
      <c r="OLL25" s="105"/>
      <c r="OLM25" s="105"/>
      <c r="OLN25" s="106"/>
      <c r="OLO25" s="107"/>
      <c r="OLP25" s="132"/>
      <c r="OLQ25" s="132"/>
      <c r="OLR25" s="132"/>
      <c r="OLS25" s="190"/>
      <c r="OLT25" s="189"/>
      <c r="OLU25" s="131"/>
      <c r="OLV25" s="105"/>
      <c r="OLW25" s="105"/>
      <c r="OLX25" s="106"/>
      <c r="OLY25" s="107"/>
      <c r="OLZ25" s="132"/>
      <c r="OMA25" s="132"/>
      <c r="OMB25" s="132"/>
      <c r="OMC25" s="190"/>
      <c r="OMD25" s="189"/>
      <c r="OME25" s="131"/>
      <c r="OMF25" s="105"/>
      <c r="OMG25" s="105"/>
      <c r="OMH25" s="106"/>
      <c r="OMI25" s="107"/>
      <c r="OMJ25" s="132"/>
      <c r="OMK25" s="132"/>
      <c r="OML25" s="132"/>
      <c r="OMM25" s="190"/>
      <c r="OMN25" s="189"/>
      <c r="OMO25" s="131"/>
      <c r="OMP25" s="105"/>
      <c r="OMQ25" s="105"/>
      <c r="OMR25" s="106"/>
      <c r="OMS25" s="107"/>
      <c r="OMT25" s="132"/>
      <c r="OMU25" s="132"/>
      <c r="OMV25" s="132"/>
      <c r="OMW25" s="190"/>
      <c r="OMX25" s="189"/>
      <c r="OMY25" s="131"/>
      <c r="OMZ25" s="105"/>
      <c r="ONA25" s="105"/>
      <c r="ONB25" s="106"/>
      <c r="ONC25" s="107"/>
      <c r="OND25" s="132"/>
      <c r="ONE25" s="132"/>
      <c r="ONF25" s="132"/>
      <c r="ONG25" s="190"/>
      <c r="ONH25" s="189"/>
      <c r="ONI25" s="131"/>
      <c r="ONJ25" s="105"/>
      <c r="ONK25" s="105"/>
      <c r="ONL25" s="106"/>
      <c r="ONM25" s="107"/>
      <c r="ONN25" s="132"/>
      <c r="ONO25" s="132"/>
      <c r="ONP25" s="132"/>
      <c r="ONQ25" s="190"/>
      <c r="ONR25" s="189"/>
      <c r="ONS25" s="131"/>
      <c r="ONT25" s="105"/>
      <c r="ONU25" s="105"/>
      <c r="ONV25" s="106"/>
      <c r="ONW25" s="107"/>
      <c r="ONX25" s="132"/>
      <c r="ONY25" s="132"/>
      <c r="ONZ25" s="132"/>
      <c r="OOA25" s="190"/>
      <c r="OOB25" s="189"/>
      <c r="OOC25" s="131"/>
      <c r="OOD25" s="105"/>
      <c r="OOE25" s="105"/>
      <c r="OOF25" s="106"/>
      <c r="OOG25" s="107"/>
      <c r="OOH25" s="132"/>
      <c r="OOI25" s="132"/>
      <c r="OOJ25" s="132"/>
      <c r="OOK25" s="190"/>
      <c r="OOL25" s="189"/>
      <c r="OOM25" s="131"/>
      <c r="OON25" s="105"/>
      <c r="OOO25" s="105"/>
      <c r="OOP25" s="106"/>
      <c r="OOQ25" s="107"/>
      <c r="OOR25" s="132"/>
      <c r="OOS25" s="132"/>
      <c r="OOT25" s="132"/>
      <c r="OOU25" s="190"/>
      <c r="OOV25" s="189"/>
      <c r="OOW25" s="131"/>
      <c r="OOX25" s="105"/>
      <c r="OOY25" s="105"/>
      <c r="OOZ25" s="106"/>
      <c r="OPA25" s="107"/>
      <c r="OPB25" s="132"/>
      <c r="OPC25" s="132"/>
      <c r="OPD25" s="132"/>
      <c r="OPE25" s="190"/>
      <c r="OPF25" s="189"/>
      <c r="OPG25" s="131"/>
      <c r="OPH25" s="105"/>
      <c r="OPI25" s="105"/>
      <c r="OPJ25" s="106"/>
      <c r="OPK25" s="107"/>
      <c r="OPL25" s="132"/>
      <c r="OPM25" s="132"/>
      <c r="OPN25" s="132"/>
      <c r="OPO25" s="190"/>
      <c r="OPP25" s="189"/>
      <c r="OPQ25" s="131"/>
      <c r="OPR25" s="105"/>
      <c r="OPS25" s="105"/>
      <c r="OPT25" s="106"/>
      <c r="OPU25" s="107"/>
      <c r="OPV25" s="132"/>
      <c r="OPW25" s="132"/>
      <c r="OPX25" s="132"/>
      <c r="OPY25" s="190"/>
      <c r="OPZ25" s="189"/>
      <c r="OQA25" s="131"/>
      <c r="OQB25" s="105"/>
      <c r="OQC25" s="105"/>
      <c r="OQD25" s="106"/>
      <c r="OQE25" s="107"/>
      <c r="OQF25" s="132"/>
      <c r="OQG25" s="132"/>
      <c r="OQH25" s="132"/>
      <c r="OQI25" s="190"/>
      <c r="OQJ25" s="189"/>
      <c r="OQK25" s="131"/>
      <c r="OQL25" s="105"/>
      <c r="OQM25" s="105"/>
      <c r="OQN25" s="106"/>
      <c r="OQO25" s="107"/>
      <c r="OQP25" s="132"/>
      <c r="OQQ25" s="132"/>
      <c r="OQR25" s="132"/>
      <c r="OQS25" s="190"/>
      <c r="OQT25" s="189"/>
      <c r="OQU25" s="131"/>
      <c r="OQV25" s="105"/>
      <c r="OQW25" s="105"/>
      <c r="OQX25" s="106"/>
      <c r="OQY25" s="107"/>
      <c r="OQZ25" s="132"/>
      <c r="ORA25" s="132"/>
      <c r="ORB25" s="132"/>
      <c r="ORC25" s="190"/>
      <c r="ORD25" s="189"/>
      <c r="ORE25" s="131"/>
      <c r="ORF25" s="105"/>
      <c r="ORG25" s="105"/>
      <c r="ORH25" s="106"/>
      <c r="ORI25" s="107"/>
      <c r="ORJ25" s="132"/>
      <c r="ORK25" s="132"/>
      <c r="ORL25" s="132"/>
      <c r="ORM25" s="190"/>
      <c r="ORN25" s="189"/>
      <c r="ORO25" s="131"/>
      <c r="ORP25" s="105"/>
      <c r="ORQ25" s="105"/>
      <c r="ORR25" s="106"/>
      <c r="ORS25" s="107"/>
      <c r="ORT25" s="132"/>
      <c r="ORU25" s="132"/>
      <c r="ORV25" s="132"/>
      <c r="ORW25" s="190"/>
      <c r="ORX25" s="189"/>
      <c r="ORY25" s="131"/>
      <c r="ORZ25" s="105"/>
      <c r="OSA25" s="105"/>
      <c r="OSB25" s="106"/>
      <c r="OSC25" s="107"/>
      <c r="OSD25" s="132"/>
      <c r="OSE25" s="132"/>
      <c r="OSF25" s="132"/>
      <c r="OSG25" s="190"/>
      <c r="OSH25" s="189"/>
      <c r="OSI25" s="131"/>
      <c r="OSJ25" s="105"/>
      <c r="OSK25" s="105"/>
      <c r="OSL25" s="106"/>
      <c r="OSM25" s="107"/>
      <c r="OSN25" s="132"/>
      <c r="OSO25" s="132"/>
      <c r="OSP25" s="132"/>
      <c r="OSQ25" s="190"/>
      <c r="OSR25" s="189"/>
      <c r="OSS25" s="131"/>
      <c r="OST25" s="105"/>
      <c r="OSU25" s="105"/>
      <c r="OSV25" s="106"/>
      <c r="OSW25" s="107"/>
      <c r="OSX25" s="132"/>
      <c r="OSY25" s="132"/>
      <c r="OSZ25" s="132"/>
      <c r="OTA25" s="190"/>
      <c r="OTB25" s="189"/>
      <c r="OTC25" s="131"/>
      <c r="OTD25" s="105"/>
      <c r="OTE25" s="105"/>
      <c r="OTF25" s="106"/>
      <c r="OTG25" s="107"/>
      <c r="OTH25" s="132"/>
      <c r="OTI25" s="132"/>
      <c r="OTJ25" s="132"/>
      <c r="OTK25" s="190"/>
      <c r="OTL25" s="189"/>
      <c r="OTM25" s="131"/>
      <c r="OTN25" s="105"/>
      <c r="OTO25" s="105"/>
      <c r="OTP25" s="106"/>
      <c r="OTQ25" s="107"/>
      <c r="OTR25" s="132"/>
      <c r="OTS25" s="132"/>
      <c r="OTT25" s="132"/>
      <c r="OTU25" s="190"/>
      <c r="OTV25" s="189"/>
      <c r="OTW25" s="131"/>
      <c r="OTX25" s="105"/>
      <c r="OTY25" s="105"/>
      <c r="OTZ25" s="106"/>
      <c r="OUA25" s="107"/>
      <c r="OUB25" s="132"/>
      <c r="OUC25" s="132"/>
      <c r="OUD25" s="132"/>
      <c r="OUE25" s="190"/>
      <c r="OUF25" s="189"/>
      <c r="OUG25" s="131"/>
      <c r="OUH25" s="105"/>
      <c r="OUI25" s="105"/>
      <c r="OUJ25" s="106"/>
      <c r="OUK25" s="107"/>
      <c r="OUL25" s="132"/>
      <c r="OUM25" s="132"/>
      <c r="OUN25" s="132"/>
      <c r="OUO25" s="190"/>
      <c r="OUP25" s="189"/>
      <c r="OUQ25" s="131"/>
      <c r="OUR25" s="105"/>
      <c r="OUS25" s="105"/>
      <c r="OUT25" s="106"/>
      <c r="OUU25" s="107"/>
      <c r="OUV25" s="132"/>
      <c r="OUW25" s="132"/>
      <c r="OUX25" s="132"/>
      <c r="OUY25" s="190"/>
      <c r="OUZ25" s="189"/>
      <c r="OVA25" s="131"/>
      <c r="OVB25" s="105"/>
      <c r="OVC25" s="105"/>
      <c r="OVD25" s="106"/>
      <c r="OVE25" s="107"/>
      <c r="OVF25" s="132"/>
      <c r="OVG25" s="132"/>
      <c r="OVH25" s="132"/>
      <c r="OVI25" s="190"/>
      <c r="OVJ25" s="189"/>
      <c r="OVK25" s="131"/>
      <c r="OVL25" s="105"/>
      <c r="OVM25" s="105"/>
      <c r="OVN25" s="106"/>
      <c r="OVO25" s="107"/>
      <c r="OVP25" s="132"/>
      <c r="OVQ25" s="132"/>
      <c r="OVR25" s="132"/>
      <c r="OVS25" s="190"/>
      <c r="OVT25" s="189"/>
      <c r="OVU25" s="131"/>
      <c r="OVV25" s="105"/>
      <c r="OVW25" s="105"/>
      <c r="OVX25" s="106"/>
      <c r="OVY25" s="107"/>
      <c r="OVZ25" s="132"/>
      <c r="OWA25" s="132"/>
      <c r="OWB25" s="132"/>
      <c r="OWC25" s="190"/>
      <c r="OWD25" s="189"/>
      <c r="OWE25" s="131"/>
      <c r="OWF25" s="105"/>
      <c r="OWG25" s="105"/>
      <c r="OWH25" s="106"/>
      <c r="OWI25" s="107"/>
      <c r="OWJ25" s="132"/>
      <c r="OWK25" s="132"/>
      <c r="OWL25" s="132"/>
      <c r="OWM25" s="190"/>
      <c r="OWN25" s="189"/>
      <c r="OWO25" s="131"/>
      <c r="OWP25" s="105"/>
      <c r="OWQ25" s="105"/>
      <c r="OWR25" s="106"/>
      <c r="OWS25" s="107"/>
      <c r="OWT25" s="132"/>
      <c r="OWU25" s="132"/>
      <c r="OWV25" s="132"/>
      <c r="OWW25" s="190"/>
      <c r="OWX25" s="189"/>
      <c r="OWY25" s="131"/>
      <c r="OWZ25" s="105"/>
      <c r="OXA25" s="105"/>
      <c r="OXB25" s="106"/>
      <c r="OXC25" s="107"/>
      <c r="OXD25" s="132"/>
      <c r="OXE25" s="132"/>
      <c r="OXF25" s="132"/>
      <c r="OXG25" s="190"/>
      <c r="OXH25" s="189"/>
      <c r="OXI25" s="131"/>
      <c r="OXJ25" s="105"/>
      <c r="OXK25" s="105"/>
      <c r="OXL25" s="106"/>
      <c r="OXM25" s="107"/>
      <c r="OXN25" s="132"/>
      <c r="OXO25" s="132"/>
      <c r="OXP25" s="132"/>
      <c r="OXQ25" s="190"/>
      <c r="OXR25" s="189"/>
      <c r="OXS25" s="131"/>
      <c r="OXT25" s="105"/>
      <c r="OXU25" s="105"/>
      <c r="OXV25" s="106"/>
      <c r="OXW25" s="107"/>
      <c r="OXX25" s="132"/>
      <c r="OXY25" s="132"/>
      <c r="OXZ25" s="132"/>
      <c r="OYA25" s="190"/>
      <c r="OYB25" s="189"/>
      <c r="OYC25" s="131"/>
      <c r="OYD25" s="105"/>
      <c r="OYE25" s="105"/>
      <c r="OYF25" s="106"/>
      <c r="OYG25" s="107"/>
      <c r="OYH25" s="132"/>
      <c r="OYI25" s="132"/>
      <c r="OYJ25" s="132"/>
      <c r="OYK25" s="190"/>
      <c r="OYL25" s="189"/>
      <c r="OYM25" s="131"/>
      <c r="OYN25" s="105"/>
      <c r="OYO25" s="105"/>
      <c r="OYP25" s="106"/>
      <c r="OYQ25" s="107"/>
      <c r="OYR25" s="132"/>
      <c r="OYS25" s="132"/>
      <c r="OYT25" s="132"/>
      <c r="OYU25" s="190"/>
      <c r="OYV25" s="189"/>
      <c r="OYW25" s="131"/>
      <c r="OYX25" s="105"/>
      <c r="OYY25" s="105"/>
      <c r="OYZ25" s="106"/>
      <c r="OZA25" s="107"/>
      <c r="OZB25" s="132"/>
      <c r="OZC25" s="132"/>
      <c r="OZD25" s="132"/>
      <c r="OZE25" s="190"/>
      <c r="OZF25" s="189"/>
      <c r="OZG25" s="131"/>
      <c r="OZH25" s="105"/>
      <c r="OZI25" s="105"/>
      <c r="OZJ25" s="106"/>
      <c r="OZK25" s="107"/>
      <c r="OZL25" s="132"/>
      <c r="OZM25" s="132"/>
      <c r="OZN25" s="132"/>
      <c r="OZO25" s="190"/>
      <c r="OZP25" s="189"/>
      <c r="OZQ25" s="131"/>
      <c r="OZR25" s="105"/>
      <c r="OZS25" s="105"/>
      <c r="OZT25" s="106"/>
      <c r="OZU25" s="107"/>
      <c r="OZV25" s="132"/>
      <c r="OZW25" s="132"/>
      <c r="OZX25" s="132"/>
      <c r="OZY25" s="190"/>
      <c r="OZZ25" s="189"/>
      <c r="PAA25" s="131"/>
      <c r="PAB25" s="105"/>
      <c r="PAC25" s="105"/>
      <c r="PAD25" s="106"/>
      <c r="PAE25" s="107"/>
      <c r="PAF25" s="132"/>
      <c r="PAG25" s="132"/>
      <c r="PAH25" s="132"/>
      <c r="PAI25" s="190"/>
      <c r="PAJ25" s="189"/>
      <c r="PAK25" s="131"/>
      <c r="PAL25" s="105"/>
      <c r="PAM25" s="105"/>
      <c r="PAN25" s="106"/>
      <c r="PAO25" s="107"/>
      <c r="PAP25" s="132"/>
      <c r="PAQ25" s="132"/>
      <c r="PAR25" s="132"/>
      <c r="PAS25" s="190"/>
      <c r="PAT25" s="189"/>
      <c r="PAU25" s="131"/>
      <c r="PAV25" s="105"/>
      <c r="PAW25" s="105"/>
      <c r="PAX25" s="106"/>
      <c r="PAY25" s="107"/>
      <c r="PAZ25" s="132"/>
      <c r="PBA25" s="132"/>
      <c r="PBB25" s="132"/>
      <c r="PBC25" s="190"/>
      <c r="PBD25" s="189"/>
      <c r="PBE25" s="131"/>
      <c r="PBF25" s="105"/>
      <c r="PBG25" s="105"/>
      <c r="PBH25" s="106"/>
      <c r="PBI25" s="107"/>
      <c r="PBJ25" s="132"/>
      <c r="PBK25" s="132"/>
      <c r="PBL25" s="132"/>
      <c r="PBM25" s="190"/>
      <c r="PBN25" s="189"/>
      <c r="PBO25" s="131"/>
      <c r="PBP25" s="105"/>
      <c r="PBQ25" s="105"/>
      <c r="PBR25" s="106"/>
      <c r="PBS25" s="107"/>
      <c r="PBT25" s="132"/>
      <c r="PBU25" s="132"/>
      <c r="PBV25" s="132"/>
      <c r="PBW25" s="190"/>
      <c r="PBX25" s="189"/>
      <c r="PBY25" s="131"/>
      <c r="PBZ25" s="105"/>
      <c r="PCA25" s="105"/>
      <c r="PCB25" s="106"/>
      <c r="PCC25" s="107"/>
      <c r="PCD25" s="132"/>
      <c r="PCE25" s="132"/>
      <c r="PCF25" s="132"/>
      <c r="PCG25" s="190"/>
      <c r="PCH25" s="189"/>
      <c r="PCI25" s="131"/>
      <c r="PCJ25" s="105"/>
      <c r="PCK25" s="105"/>
      <c r="PCL25" s="106"/>
      <c r="PCM25" s="107"/>
      <c r="PCN25" s="132"/>
      <c r="PCO25" s="132"/>
      <c r="PCP25" s="132"/>
      <c r="PCQ25" s="190"/>
      <c r="PCR25" s="189"/>
      <c r="PCS25" s="131"/>
      <c r="PCT25" s="105"/>
      <c r="PCU25" s="105"/>
      <c r="PCV25" s="106"/>
      <c r="PCW25" s="107"/>
      <c r="PCX25" s="132"/>
      <c r="PCY25" s="132"/>
      <c r="PCZ25" s="132"/>
      <c r="PDA25" s="190"/>
      <c r="PDB25" s="189"/>
      <c r="PDC25" s="131"/>
      <c r="PDD25" s="105"/>
      <c r="PDE25" s="105"/>
      <c r="PDF25" s="106"/>
      <c r="PDG25" s="107"/>
      <c r="PDH25" s="132"/>
      <c r="PDI25" s="132"/>
      <c r="PDJ25" s="132"/>
      <c r="PDK25" s="190"/>
      <c r="PDL25" s="189"/>
      <c r="PDM25" s="131"/>
      <c r="PDN25" s="105"/>
      <c r="PDO25" s="105"/>
      <c r="PDP25" s="106"/>
      <c r="PDQ25" s="107"/>
      <c r="PDR25" s="132"/>
      <c r="PDS25" s="132"/>
      <c r="PDT25" s="132"/>
      <c r="PDU25" s="190"/>
      <c r="PDV25" s="189"/>
      <c r="PDW25" s="131"/>
      <c r="PDX25" s="105"/>
      <c r="PDY25" s="105"/>
      <c r="PDZ25" s="106"/>
      <c r="PEA25" s="107"/>
      <c r="PEB25" s="132"/>
      <c r="PEC25" s="132"/>
      <c r="PED25" s="132"/>
      <c r="PEE25" s="190"/>
      <c r="PEF25" s="189"/>
      <c r="PEG25" s="131"/>
      <c r="PEH25" s="105"/>
      <c r="PEI25" s="105"/>
      <c r="PEJ25" s="106"/>
      <c r="PEK25" s="107"/>
      <c r="PEL25" s="132"/>
      <c r="PEM25" s="132"/>
      <c r="PEN25" s="132"/>
      <c r="PEO25" s="190"/>
      <c r="PEP25" s="189"/>
      <c r="PEQ25" s="131"/>
      <c r="PER25" s="105"/>
      <c r="PES25" s="105"/>
      <c r="PET25" s="106"/>
      <c r="PEU25" s="107"/>
      <c r="PEV25" s="132"/>
      <c r="PEW25" s="132"/>
      <c r="PEX25" s="132"/>
      <c r="PEY25" s="190"/>
      <c r="PEZ25" s="189"/>
      <c r="PFA25" s="131"/>
      <c r="PFB25" s="105"/>
      <c r="PFC25" s="105"/>
      <c r="PFD25" s="106"/>
      <c r="PFE25" s="107"/>
      <c r="PFF25" s="132"/>
      <c r="PFG25" s="132"/>
      <c r="PFH25" s="132"/>
      <c r="PFI25" s="190"/>
      <c r="PFJ25" s="189"/>
      <c r="PFK25" s="131"/>
      <c r="PFL25" s="105"/>
      <c r="PFM25" s="105"/>
      <c r="PFN25" s="106"/>
      <c r="PFO25" s="107"/>
      <c r="PFP25" s="132"/>
      <c r="PFQ25" s="132"/>
      <c r="PFR25" s="132"/>
      <c r="PFS25" s="190"/>
      <c r="PFT25" s="189"/>
      <c r="PFU25" s="131"/>
      <c r="PFV25" s="105"/>
      <c r="PFW25" s="105"/>
      <c r="PFX25" s="106"/>
      <c r="PFY25" s="107"/>
      <c r="PFZ25" s="132"/>
      <c r="PGA25" s="132"/>
      <c r="PGB25" s="132"/>
      <c r="PGC25" s="190"/>
      <c r="PGD25" s="189"/>
      <c r="PGE25" s="131"/>
      <c r="PGF25" s="105"/>
      <c r="PGG25" s="105"/>
      <c r="PGH25" s="106"/>
      <c r="PGI25" s="107"/>
      <c r="PGJ25" s="132"/>
      <c r="PGK25" s="132"/>
      <c r="PGL25" s="132"/>
      <c r="PGM25" s="190"/>
      <c r="PGN25" s="189"/>
      <c r="PGO25" s="131"/>
      <c r="PGP25" s="105"/>
      <c r="PGQ25" s="105"/>
      <c r="PGR25" s="106"/>
      <c r="PGS25" s="107"/>
      <c r="PGT25" s="132"/>
      <c r="PGU25" s="132"/>
      <c r="PGV25" s="132"/>
      <c r="PGW25" s="190"/>
      <c r="PGX25" s="189"/>
      <c r="PGY25" s="131"/>
      <c r="PGZ25" s="105"/>
      <c r="PHA25" s="105"/>
      <c r="PHB25" s="106"/>
      <c r="PHC25" s="107"/>
      <c r="PHD25" s="132"/>
      <c r="PHE25" s="132"/>
      <c r="PHF25" s="132"/>
      <c r="PHG25" s="190"/>
      <c r="PHH25" s="189"/>
      <c r="PHI25" s="131"/>
      <c r="PHJ25" s="105"/>
      <c r="PHK25" s="105"/>
      <c r="PHL25" s="106"/>
      <c r="PHM25" s="107"/>
      <c r="PHN25" s="132"/>
      <c r="PHO25" s="132"/>
      <c r="PHP25" s="132"/>
      <c r="PHQ25" s="190"/>
      <c r="PHR25" s="189"/>
      <c r="PHS25" s="131"/>
      <c r="PHT25" s="105"/>
      <c r="PHU25" s="105"/>
      <c r="PHV25" s="106"/>
      <c r="PHW25" s="107"/>
      <c r="PHX25" s="132"/>
      <c r="PHY25" s="132"/>
      <c r="PHZ25" s="132"/>
      <c r="PIA25" s="190"/>
      <c r="PIB25" s="189"/>
      <c r="PIC25" s="131"/>
      <c r="PID25" s="105"/>
      <c r="PIE25" s="105"/>
      <c r="PIF25" s="106"/>
      <c r="PIG25" s="107"/>
      <c r="PIH25" s="132"/>
      <c r="PII25" s="132"/>
      <c r="PIJ25" s="132"/>
      <c r="PIK25" s="190"/>
      <c r="PIL25" s="189"/>
      <c r="PIM25" s="131"/>
      <c r="PIN25" s="105"/>
      <c r="PIO25" s="105"/>
      <c r="PIP25" s="106"/>
      <c r="PIQ25" s="107"/>
      <c r="PIR25" s="132"/>
      <c r="PIS25" s="132"/>
      <c r="PIT25" s="132"/>
      <c r="PIU25" s="190"/>
      <c r="PIV25" s="189"/>
      <c r="PIW25" s="131"/>
      <c r="PIX25" s="105"/>
      <c r="PIY25" s="105"/>
      <c r="PIZ25" s="106"/>
      <c r="PJA25" s="107"/>
      <c r="PJB25" s="132"/>
      <c r="PJC25" s="132"/>
      <c r="PJD25" s="132"/>
      <c r="PJE25" s="190"/>
      <c r="PJF25" s="189"/>
      <c r="PJG25" s="131"/>
      <c r="PJH25" s="105"/>
      <c r="PJI25" s="105"/>
      <c r="PJJ25" s="106"/>
      <c r="PJK25" s="107"/>
      <c r="PJL25" s="132"/>
      <c r="PJM25" s="132"/>
      <c r="PJN25" s="132"/>
      <c r="PJO25" s="190"/>
      <c r="PJP25" s="189"/>
      <c r="PJQ25" s="131"/>
      <c r="PJR25" s="105"/>
      <c r="PJS25" s="105"/>
      <c r="PJT25" s="106"/>
      <c r="PJU25" s="107"/>
      <c r="PJV25" s="132"/>
      <c r="PJW25" s="132"/>
      <c r="PJX25" s="132"/>
      <c r="PJY25" s="190"/>
      <c r="PJZ25" s="189"/>
      <c r="PKA25" s="131"/>
      <c r="PKB25" s="105"/>
      <c r="PKC25" s="105"/>
      <c r="PKD25" s="106"/>
      <c r="PKE25" s="107"/>
      <c r="PKF25" s="132"/>
      <c r="PKG25" s="132"/>
      <c r="PKH25" s="132"/>
      <c r="PKI25" s="190"/>
      <c r="PKJ25" s="189"/>
      <c r="PKK25" s="131"/>
      <c r="PKL25" s="105"/>
      <c r="PKM25" s="105"/>
      <c r="PKN25" s="106"/>
      <c r="PKO25" s="107"/>
      <c r="PKP25" s="132"/>
      <c r="PKQ25" s="132"/>
      <c r="PKR25" s="132"/>
      <c r="PKS25" s="190"/>
      <c r="PKT25" s="189"/>
      <c r="PKU25" s="131"/>
      <c r="PKV25" s="105"/>
      <c r="PKW25" s="105"/>
      <c r="PKX25" s="106"/>
      <c r="PKY25" s="107"/>
      <c r="PKZ25" s="132"/>
      <c r="PLA25" s="132"/>
      <c r="PLB25" s="132"/>
      <c r="PLC25" s="190"/>
      <c r="PLD25" s="189"/>
      <c r="PLE25" s="131"/>
      <c r="PLF25" s="105"/>
      <c r="PLG25" s="105"/>
      <c r="PLH25" s="106"/>
      <c r="PLI25" s="107"/>
      <c r="PLJ25" s="132"/>
      <c r="PLK25" s="132"/>
      <c r="PLL25" s="132"/>
      <c r="PLM25" s="190"/>
      <c r="PLN25" s="189"/>
      <c r="PLO25" s="131"/>
      <c r="PLP25" s="105"/>
      <c r="PLQ25" s="105"/>
      <c r="PLR25" s="106"/>
      <c r="PLS25" s="107"/>
      <c r="PLT25" s="132"/>
      <c r="PLU25" s="132"/>
      <c r="PLV25" s="132"/>
      <c r="PLW25" s="190"/>
      <c r="PLX25" s="189"/>
      <c r="PLY25" s="131"/>
      <c r="PLZ25" s="105"/>
      <c r="PMA25" s="105"/>
      <c r="PMB25" s="106"/>
      <c r="PMC25" s="107"/>
      <c r="PMD25" s="132"/>
      <c r="PME25" s="132"/>
      <c r="PMF25" s="132"/>
      <c r="PMG25" s="190"/>
      <c r="PMH25" s="189"/>
      <c r="PMI25" s="131"/>
      <c r="PMJ25" s="105"/>
      <c r="PMK25" s="105"/>
      <c r="PML25" s="106"/>
      <c r="PMM25" s="107"/>
      <c r="PMN25" s="132"/>
      <c r="PMO25" s="132"/>
      <c r="PMP25" s="132"/>
      <c r="PMQ25" s="190"/>
      <c r="PMR25" s="189"/>
      <c r="PMS25" s="131"/>
      <c r="PMT25" s="105"/>
      <c r="PMU25" s="105"/>
      <c r="PMV25" s="106"/>
      <c r="PMW25" s="107"/>
      <c r="PMX25" s="132"/>
      <c r="PMY25" s="132"/>
      <c r="PMZ25" s="132"/>
      <c r="PNA25" s="190"/>
      <c r="PNB25" s="189"/>
      <c r="PNC25" s="131"/>
      <c r="PND25" s="105"/>
      <c r="PNE25" s="105"/>
      <c r="PNF25" s="106"/>
      <c r="PNG25" s="107"/>
      <c r="PNH25" s="132"/>
      <c r="PNI25" s="132"/>
      <c r="PNJ25" s="132"/>
      <c r="PNK25" s="190"/>
      <c r="PNL25" s="189"/>
      <c r="PNM25" s="131"/>
      <c r="PNN25" s="105"/>
      <c r="PNO25" s="105"/>
      <c r="PNP25" s="106"/>
      <c r="PNQ25" s="107"/>
      <c r="PNR25" s="132"/>
      <c r="PNS25" s="132"/>
      <c r="PNT25" s="132"/>
      <c r="PNU25" s="190"/>
      <c r="PNV25" s="189"/>
      <c r="PNW25" s="131"/>
      <c r="PNX25" s="105"/>
      <c r="PNY25" s="105"/>
      <c r="PNZ25" s="106"/>
      <c r="POA25" s="107"/>
      <c r="POB25" s="132"/>
      <c r="POC25" s="132"/>
      <c r="POD25" s="132"/>
      <c r="POE25" s="190"/>
      <c r="POF25" s="189"/>
      <c r="POG25" s="131"/>
      <c r="POH25" s="105"/>
      <c r="POI25" s="105"/>
      <c r="POJ25" s="106"/>
      <c r="POK25" s="107"/>
      <c r="POL25" s="132"/>
      <c r="POM25" s="132"/>
      <c r="PON25" s="132"/>
      <c r="POO25" s="190"/>
      <c r="POP25" s="189"/>
      <c r="POQ25" s="131"/>
      <c r="POR25" s="105"/>
      <c r="POS25" s="105"/>
      <c r="POT25" s="106"/>
      <c r="POU25" s="107"/>
      <c r="POV25" s="132"/>
      <c r="POW25" s="132"/>
      <c r="POX25" s="132"/>
      <c r="POY25" s="190"/>
      <c r="POZ25" s="189"/>
      <c r="PPA25" s="131"/>
      <c r="PPB25" s="105"/>
      <c r="PPC25" s="105"/>
      <c r="PPD25" s="106"/>
      <c r="PPE25" s="107"/>
      <c r="PPF25" s="132"/>
      <c r="PPG25" s="132"/>
      <c r="PPH25" s="132"/>
      <c r="PPI25" s="190"/>
      <c r="PPJ25" s="189"/>
      <c r="PPK25" s="131"/>
      <c r="PPL25" s="105"/>
      <c r="PPM25" s="105"/>
      <c r="PPN25" s="106"/>
      <c r="PPO25" s="107"/>
      <c r="PPP25" s="132"/>
      <c r="PPQ25" s="132"/>
      <c r="PPR25" s="132"/>
      <c r="PPS25" s="190"/>
      <c r="PPT25" s="189"/>
      <c r="PPU25" s="131"/>
      <c r="PPV25" s="105"/>
      <c r="PPW25" s="105"/>
      <c r="PPX25" s="106"/>
      <c r="PPY25" s="107"/>
      <c r="PPZ25" s="132"/>
      <c r="PQA25" s="132"/>
      <c r="PQB25" s="132"/>
      <c r="PQC25" s="190"/>
      <c r="PQD25" s="189"/>
      <c r="PQE25" s="131"/>
      <c r="PQF25" s="105"/>
      <c r="PQG25" s="105"/>
      <c r="PQH25" s="106"/>
      <c r="PQI25" s="107"/>
      <c r="PQJ25" s="132"/>
      <c r="PQK25" s="132"/>
      <c r="PQL25" s="132"/>
      <c r="PQM25" s="190"/>
      <c r="PQN25" s="189"/>
      <c r="PQO25" s="131"/>
      <c r="PQP25" s="105"/>
      <c r="PQQ25" s="105"/>
      <c r="PQR25" s="106"/>
      <c r="PQS25" s="107"/>
      <c r="PQT25" s="132"/>
      <c r="PQU25" s="132"/>
      <c r="PQV25" s="132"/>
      <c r="PQW25" s="190"/>
      <c r="PQX25" s="189"/>
      <c r="PQY25" s="131"/>
      <c r="PQZ25" s="105"/>
      <c r="PRA25" s="105"/>
      <c r="PRB25" s="106"/>
      <c r="PRC25" s="107"/>
      <c r="PRD25" s="132"/>
      <c r="PRE25" s="132"/>
      <c r="PRF25" s="132"/>
      <c r="PRG25" s="190"/>
      <c r="PRH25" s="189"/>
      <c r="PRI25" s="131"/>
      <c r="PRJ25" s="105"/>
      <c r="PRK25" s="105"/>
      <c r="PRL25" s="106"/>
      <c r="PRM25" s="107"/>
      <c r="PRN25" s="132"/>
      <c r="PRO25" s="132"/>
      <c r="PRP25" s="132"/>
      <c r="PRQ25" s="190"/>
      <c r="PRR25" s="189"/>
      <c r="PRS25" s="131"/>
      <c r="PRT25" s="105"/>
      <c r="PRU25" s="105"/>
      <c r="PRV25" s="106"/>
      <c r="PRW25" s="107"/>
      <c r="PRX25" s="132"/>
      <c r="PRY25" s="132"/>
      <c r="PRZ25" s="132"/>
      <c r="PSA25" s="190"/>
      <c r="PSB25" s="189"/>
      <c r="PSC25" s="131"/>
      <c r="PSD25" s="105"/>
      <c r="PSE25" s="105"/>
      <c r="PSF25" s="106"/>
      <c r="PSG25" s="107"/>
      <c r="PSH25" s="132"/>
      <c r="PSI25" s="132"/>
      <c r="PSJ25" s="132"/>
      <c r="PSK25" s="190"/>
      <c r="PSL25" s="189"/>
      <c r="PSM25" s="131"/>
      <c r="PSN25" s="105"/>
      <c r="PSO25" s="105"/>
      <c r="PSP25" s="106"/>
      <c r="PSQ25" s="107"/>
      <c r="PSR25" s="132"/>
      <c r="PSS25" s="132"/>
      <c r="PST25" s="132"/>
      <c r="PSU25" s="190"/>
      <c r="PSV25" s="189"/>
      <c r="PSW25" s="131"/>
      <c r="PSX25" s="105"/>
      <c r="PSY25" s="105"/>
      <c r="PSZ25" s="106"/>
      <c r="PTA25" s="107"/>
      <c r="PTB25" s="132"/>
      <c r="PTC25" s="132"/>
      <c r="PTD25" s="132"/>
      <c r="PTE25" s="190"/>
      <c r="PTF25" s="189"/>
      <c r="PTG25" s="131"/>
      <c r="PTH25" s="105"/>
      <c r="PTI25" s="105"/>
      <c r="PTJ25" s="106"/>
      <c r="PTK25" s="107"/>
      <c r="PTL25" s="132"/>
      <c r="PTM25" s="132"/>
      <c r="PTN25" s="132"/>
      <c r="PTO25" s="190"/>
      <c r="PTP25" s="189"/>
      <c r="PTQ25" s="131"/>
      <c r="PTR25" s="105"/>
      <c r="PTS25" s="105"/>
      <c r="PTT25" s="106"/>
      <c r="PTU25" s="107"/>
      <c r="PTV25" s="132"/>
      <c r="PTW25" s="132"/>
      <c r="PTX25" s="132"/>
      <c r="PTY25" s="190"/>
      <c r="PTZ25" s="189"/>
      <c r="PUA25" s="131"/>
      <c r="PUB25" s="105"/>
      <c r="PUC25" s="105"/>
      <c r="PUD25" s="106"/>
      <c r="PUE25" s="107"/>
      <c r="PUF25" s="132"/>
      <c r="PUG25" s="132"/>
      <c r="PUH25" s="132"/>
      <c r="PUI25" s="190"/>
      <c r="PUJ25" s="189"/>
      <c r="PUK25" s="131"/>
      <c r="PUL25" s="105"/>
      <c r="PUM25" s="105"/>
      <c r="PUN25" s="106"/>
      <c r="PUO25" s="107"/>
      <c r="PUP25" s="132"/>
      <c r="PUQ25" s="132"/>
      <c r="PUR25" s="132"/>
      <c r="PUS25" s="190"/>
      <c r="PUT25" s="189"/>
      <c r="PUU25" s="131"/>
      <c r="PUV25" s="105"/>
      <c r="PUW25" s="105"/>
      <c r="PUX25" s="106"/>
      <c r="PUY25" s="107"/>
      <c r="PUZ25" s="132"/>
      <c r="PVA25" s="132"/>
      <c r="PVB25" s="132"/>
      <c r="PVC25" s="190"/>
      <c r="PVD25" s="189"/>
      <c r="PVE25" s="131"/>
      <c r="PVF25" s="105"/>
      <c r="PVG25" s="105"/>
      <c r="PVH25" s="106"/>
      <c r="PVI25" s="107"/>
      <c r="PVJ25" s="132"/>
      <c r="PVK25" s="132"/>
      <c r="PVL25" s="132"/>
      <c r="PVM25" s="190"/>
      <c r="PVN25" s="189"/>
      <c r="PVO25" s="131"/>
      <c r="PVP25" s="105"/>
      <c r="PVQ25" s="105"/>
      <c r="PVR25" s="106"/>
      <c r="PVS25" s="107"/>
      <c r="PVT25" s="132"/>
      <c r="PVU25" s="132"/>
      <c r="PVV25" s="132"/>
      <c r="PVW25" s="190"/>
      <c r="PVX25" s="189"/>
      <c r="PVY25" s="131"/>
      <c r="PVZ25" s="105"/>
      <c r="PWA25" s="105"/>
      <c r="PWB25" s="106"/>
      <c r="PWC25" s="107"/>
      <c r="PWD25" s="132"/>
      <c r="PWE25" s="132"/>
      <c r="PWF25" s="132"/>
      <c r="PWG25" s="190"/>
      <c r="PWH25" s="189"/>
      <c r="PWI25" s="131"/>
      <c r="PWJ25" s="105"/>
      <c r="PWK25" s="105"/>
      <c r="PWL25" s="106"/>
      <c r="PWM25" s="107"/>
      <c r="PWN25" s="132"/>
      <c r="PWO25" s="132"/>
      <c r="PWP25" s="132"/>
      <c r="PWQ25" s="190"/>
      <c r="PWR25" s="189"/>
      <c r="PWS25" s="131"/>
      <c r="PWT25" s="105"/>
      <c r="PWU25" s="105"/>
      <c r="PWV25" s="106"/>
      <c r="PWW25" s="107"/>
      <c r="PWX25" s="132"/>
      <c r="PWY25" s="132"/>
      <c r="PWZ25" s="132"/>
      <c r="PXA25" s="190"/>
      <c r="PXB25" s="189"/>
      <c r="PXC25" s="131"/>
      <c r="PXD25" s="105"/>
      <c r="PXE25" s="105"/>
      <c r="PXF25" s="106"/>
      <c r="PXG25" s="107"/>
      <c r="PXH25" s="132"/>
      <c r="PXI25" s="132"/>
      <c r="PXJ25" s="132"/>
      <c r="PXK25" s="190"/>
      <c r="PXL25" s="189"/>
      <c r="PXM25" s="131"/>
      <c r="PXN25" s="105"/>
      <c r="PXO25" s="105"/>
      <c r="PXP25" s="106"/>
      <c r="PXQ25" s="107"/>
      <c r="PXR25" s="132"/>
      <c r="PXS25" s="132"/>
      <c r="PXT25" s="132"/>
      <c r="PXU25" s="190"/>
      <c r="PXV25" s="189"/>
      <c r="PXW25" s="131"/>
      <c r="PXX25" s="105"/>
      <c r="PXY25" s="105"/>
      <c r="PXZ25" s="106"/>
      <c r="PYA25" s="107"/>
      <c r="PYB25" s="132"/>
      <c r="PYC25" s="132"/>
      <c r="PYD25" s="132"/>
      <c r="PYE25" s="190"/>
      <c r="PYF25" s="189"/>
      <c r="PYG25" s="131"/>
      <c r="PYH25" s="105"/>
      <c r="PYI25" s="105"/>
      <c r="PYJ25" s="106"/>
      <c r="PYK25" s="107"/>
      <c r="PYL25" s="132"/>
      <c r="PYM25" s="132"/>
      <c r="PYN25" s="132"/>
      <c r="PYO25" s="190"/>
      <c r="PYP25" s="189"/>
      <c r="PYQ25" s="131"/>
      <c r="PYR25" s="105"/>
      <c r="PYS25" s="105"/>
      <c r="PYT25" s="106"/>
      <c r="PYU25" s="107"/>
      <c r="PYV25" s="132"/>
      <c r="PYW25" s="132"/>
      <c r="PYX25" s="132"/>
      <c r="PYY25" s="190"/>
      <c r="PYZ25" s="189"/>
      <c r="PZA25" s="131"/>
      <c r="PZB25" s="105"/>
      <c r="PZC25" s="105"/>
      <c r="PZD25" s="106"/>
      <c r="PZE25" s="107"/>
      <c r="PZF25" s="132"/>
      <c r="PZG25" s="132"/>
      <c r="PZH25" s="132"/>
      <c r="PZI25" s="190"/>
      <c r="PZJ25" s="189"/>
      <c r="PZK25" s="131"/>
      <c r="PZL25" s="105"/>
      <c r="PZM25" s="105"/>
      <c r="PZN25" s="106"/>
      <c r="PZO25" s="107"/>
      <c r="PZP25" s="132"/>
      <c r="PZQ25" s="132"/>
      <c r="PZR25" s="132"/>
      <c r="PZS25" s="190"/>
      <c r="PZT25" s="189"/>
      <c r="PZU25" s="131"/>
      <c r="PZV25" s="105"/>
      <c r="PZW25" s="105"/>
      <c r="PZX25" s="106"/>
      <c r="PZY25" s="107"/>
      <c r="PZZ25" s="132"/>
      <c r="QAA25" s="132"/>
      <c r="QAB25" s="132"/>
      <c r="QAC25" s="190"/>
      <c r="QAD25" s="189"/>
      <c r="QAE25" s="131"/>
      <c r="QAF25" s="105"/>
      <c r="QAG25" s="105"/>
      <c r="QAH25" s="106"/>
      <c r="QAI25" s="107"/>
      <c r="QAJ25" s="132"/>
      <c r="QAK25" s="132"/>
      <c r="QAL25" s="132"/>
      <c r="QAM25" s="190"/>
      <c r="QAN25" s="189"/>
      <c r="QAO25" s="131"/>
      <c r="QAP25" s="105"/>
      <c r="QAQ25" s="105"/>
      <c r="QAR25" s="106"/>
      <c r="QAS25" s="107"/>
      <c r="QAT25" s="132"/>
      <c r="QAU25" s="132"/>
      <c r="QAV25" s="132"/>
      <c r="QAW25" s="190"/>
      <c r="QAX25" s="189"/>
      <c r="QAY25" s="131"/>
      <c r="QAZ25" s="105"/>
      <c r="QBA25" s="105"/>
      <c r="QBB25" s="106"/>
      <c r="QBC25" s="107"/>
      <c r="QBD25" s="132"/>
      <c r="QBE25" s="132"/>
      <c r="QBF25" s="132"/>
      <c r="QBG25" s="190"/>
      <c r="QBH25" s="189"/>
      <c r="QBI25" s="131"/>
      <c r="QBJ25" s="105"/>
      <c r="QBK25" s="105"/>
      <c r="QBL25" s="106"/>
      <c r="QBM25" s="107"/>
      <c r="QBN25" s="132"/>
      <c r="QBO25" s="132"/>
      <c r="QBP25" s="132"/>
      <c r="QBQ25" s="190"/>
      <c r="QBR25" s="189"/>
      <c r="QBS25" s="131"/>
      <c r="QBT25" s="105"/>
      <c r="QBU25" s="105"/>
      <c r="QBV25" s="106"/>
      <c r="QBW25" s="107"/>
      <c r="QBX25" s="132"/>
      <c r="QBY25" s="132"/>
      <c r="QBZ25" s="132"/>
      <c r="QCA25" s="190"/>
      <c r="QCB25" s="189"/>
      <c r="QCC25" s="131"/>
      <c r="QCD25" s="105"/>
      <c r="QCE25" s="105"/>
      <c r="QCF25" s="106"/>
      <c r="QCG25" s="107"/>
      <c r="QCH25" s="132"/>
      <c r="QCI25" s="132"/>
      <c r="QCJ25" s="132"/>
      <c r="QCK25" s="190"/>
      <c r="QCL25" s="189"/>
      <c r="QCM25" s="131"/>
      <c r="QCN25" s="105"/>
      <c r="QCO25" s="105"/>
      <c r="QCP25" s="106"/>
      <c r="QCQ25" s="107"/>
      <c r="QCR25" s="132"/>
      <c r="QCS25" s="132"/>
      <c r="QCT25" s="132"/>
      <c r="QCU25" s="190"/>
      <c r="QCV25" s="189"/>
      <c r="QCW25" s="131"/>
      <c r="QCX25" s="105"/>
      <c r="QCY25" s="105"/>
      <c r="QCZ25" s="106"/>
      <c r="QDA25" s="107"/>
      <c r="QDB25" s="132"/>
      <c r="QDC25" s="132"/>
      <c r="QDD25" s="132"/>
      <c r="QDE25" s="190"/>
      <c r="QDF25" s="189"/>
      <c r="QDG25" s="131"/>
      <c r="QDH25" s="105"/>
      <c r="QDI25" s="105"/>
      <c r="QDJ25" s="106"/>
      <c r="QDK25" s="107"/>
      <c r="QDL25" s="132"/>
      <c r="QDM25" s="132"/>
      <c r="QDN25" s="132"/>
      <c r="QDO25" s="190"/>
      <c r="QDP25" s="189"/>
      <c r="QDQ25" s="131"/>
      <c r="QDR25" s="105"/>
      <c r="QDS25" s="105"/>
      <c r="QDT25" s="106"/>
      <c r="QDU25" s="107"/>
      <c r="QDV25" s="132"/>
      <c r="QDW25" s="132"/>
      <c r="QDX25" s="132"/>
      <c r="QDY25" s="190"/>
      <c r="QDZ25" s="189"/>
      <c r="QEA25" s="131"/>
      <c r="QEB25" s="105"/>
      <c r="QEC25" s="105"/>
      <c r="QED25" s="106"/>
      <c r="QEE25" s="107"/>
      <c r="QEF25" s="132"/>
      <c r="QEG25" s="132"/>
      <c r="QEH25" s="132"/>
      <c r="QEI25" s="190"/>
      <c r="QEJ25" s="189"/>
      <c r="QEK25" s="131"/>
      <c r="QEL25" s="105"/>
      <c r="QEM25" s="105"/>
      <c r="QEN25" s="106"/>
      <c r="QEO25" s="107"/>
      <c r="QEP25" s="132"/>
      <c r="QEQ25" s="132"/>
      <c r="QER25" s="132"/>
      <c r="QES25" s="190"/>
      <c r="QET25" s="189"/>
      <c r="QEU25" s="131"/>
      <c r="QEV25" s="105"/>
      <c r="QEW25" s="105"/>
      <c r="QEX25" s="106"/>
      <c r="QEY25" s="107"/>
      <c r="QEZ25" s="132"/>
      <c r="QFA25" s="132"/>
      <c r="QFB25" s="132"/>
      <c r="QFC25" s="190"/>
      <c r="QFD25" s="189"/>
      <c r="QFE25" s="131"/>
      <c r="QFF25" s="105"/>
      <c r="QFG25" s="105"/>
      <c r="QFH25" s="106"/>
      <c r="QFI25" s="107"/>
      <c r="QFJ25" s="132"/>
      <c r="QFK25" s="132"/>
      <c r="QFL25" s="132"/>
      <c r="QFM25" s="190"/>
      <c r="QFN25" s="189"/>
      <c r="QFO25" s="131"/>
      <c r="QFP25" s="105"/>
      <c r="QFQ25" s="105"/>
      <c r="QFR25" s="106"/>
      <c r="QFS25" s="107"/>
      <c r="QFT25" s="132"/>
      <c r="QFU25" s="132"/>
      <c r="QFV25" s="132"/>
      <c r="QFW25" s="190"/>
      <c r="QFX25" s="189"/>
      <c r="QFY25" s="131"/>
      <c r="QFZ25" s="105"/>
      <c r="QGA25" s="105"/>
      <c r="QGB25" s="106"/>
      <c r="QGC25" s="107"/>
      <c r="QGD25" s="132"/>
      <c r="QGE25" s="132"/>
      <c r="QGF25" s="132"/>
      <c r="QGG25" s="190"/>
      <c r="QGH25" s="189"/>
      <c r="QGI25" s="131"/>
      <c r="QGJ25" s="105"/>
      <c r="QGK25" s="105"/>
      <c r="QGL25" s="106"/>
      <c r="QGM25" s="107"/>
      <c r="QGN25" s="132"/>
      <c r="QGO25" s="132"/>
      <c r="QGP25" s="132"/>
      <c r="QGQ25" s="190"/>
      <c r="QGR25" s="189"/>
      <c r="QGS25" s="131"/>
      <c r="QGT25" s="105"/>
      <c r="QGU25" s="105"/>
      <c r="QGV25" s="106"/>
      <c r="QGW25" s="107"/>
      <c r="QGX25" s="132"/>
      <c r="QGY25" s="132"/>
      <c r="QGZ25" s="132"/>
      <c r="QHA25" s="190"/>
      <c r="QHB25" s="189"/>
      <c r="QHC25" s="131"/>
      <c r="QHD25" s="105"/>
      <c r="QHE25" s="105"/>
      <c r="QHF25" s="106"/>
      <c r="QHG25" s="107"/>
      <c r="QHH25" s="132"/>
      <c r="QHI25" s="132"/>
      <c r="QHJ25" s="132"/>
      <c r="QHK25" s="190"/>
      <c r="QHL25" s="189"/>
      <c r="QHM25" s="131"/>
      <c r="QHN25" s="105"/>
      <c r="QHO25" s="105"/>
      <c r="QHP25" s="106"/>
      <c r="QHQ25" s="107"/>
      <c r="QHR25" s="132"/>
      <c r="QHS25" s="132"/>
      <c r="QHT25" s="132"/>
      <c r="QHU25" s="190"/>
      <c r="QHV25" s="189"/>
      <c r="QHW25" s="131"/>
      <c r="QHX25" s="105"/>
      <c r="QHY25" s="105"/>
      <c r="QHZ25" s="106"/>
      <c r="QIA25" s="107"/>
      <c r="QIB25" s="132"/>
      <c r="QIC25" s="132"/>
      <c r="QID25" s="132"/>
      <c r="QIE25" s="190"/>
      <c r="QIF25" s="189"/>
      <c r="QIG25" s="131"/>
      <c r="QIH25" s="105"/>
      <c r="QII25" s="105"/>
      <c r="QIJ25" s="106"/>
      <c r="QIK25" s="107"/>
      <c r="QIL25" s="132"/>
      <c r="QIM25" s="132"/>
      <c r="QIN25" s="132"/>
      <c r="QIO25" s="190"/>
      <c r="QIP25" s="189"/>
      <c r="QIQ25" s="131"/>
      <c r="QIR25" s="105"/>
      <c r="QIS25" s="105"/>
      <c r="QIT25" s="106"/>
      <c r="QIU25" s="107"/>
      <c r="QIV25" s="132"/>
      <c r="QIW25" s="132"/>
      <c r="QIX25" s="132"/>
      <c r="QIY25" s="190"/>
      <c r="QIZ25" s="189"/>
      <c r="QJA25" s="131"/>
      <c r="QJB25" s="105"/>
      <c r="QJC25" s="105"/>
      <c r="QJD25" s="106"/>
      <c r="QJE25" s="107"/>
      <c r="QJF25" s="132"/>
      <c r="QJG25" s="132"/>
      <c r="QJH25" s="132"/>
      <c r="QJI25" s="190"/>
      <c r="QJJ25" s="189"/>
      <c r="QJK25" s="131"/>
      <c r="QJL25" s="105"/>
      <c r="QJM25" s="105"/>
      <c r="QJN25" s="106"/>
      <c r="QJO25" s="107"/>
      <c r="QJP25" s="132"/>
      <c r="QJQ25" s="132"/>
      <c r="QJR25" s="132"/>
      <c r="QJS25" s="190"/>
      <c r="QJT25" s="189"/>
      <c r="QJU25" s="131"/>
      <c r="QJV25" s="105"/>
      <c r="QJW25" s="105"/>
      <c r="QJX25" s="106"/>
      <c r="QJY25" s="107"/>
      <c r="QJZ25" s="132"/>
      <c r="QKA25" s="132"/>
      <c r="QKB25" s="132"/>
      <c r="QKC25" s="190"/>
      <c r="QKD25" s="189"/>
      <c r="QKE25" s="131"/>
      <c r="QKF25" s="105"/>
      <c r="QKG25" s="105"/>
      <c r="QKH25" s="106"/>
      <c r="QKI25" s="107"/>
      <c r="QKJ25" s="132"/>
      <c r="QKK25" s="132"/>
      <c r="QKL25" s="132"/>
      <c r="QKM25" s="190"/>
      <c r="QKN25" s="189"/>
      <c r="QKO25" s="131"/>
      <c r="QKP25" s="105"/>
      <c r="QKQ25" s="105"/>
      <c r="QKR25" s="106"/>
      <c r="QKS25" s="107"/>
      <c r="QKT25" s="132"/>
      <c r="QKU25" s="132"/>
      <c r="QKV25" s="132"/>
      <c r="QKW25" s="190"/>
      <c r="QKX25" s="189"/>
      <c r="QKY25" s="131"/>
      <c r="QKZ25" s="105"/>
      <c r="QLA25" s="105"/>
      <c r="QLB25" s="106"/>
      <c r="QLC25" s="107"/>
      <c r="QLD25" s="132"/>
      <c r="QLE25" s="132"/>
      <c r="QLF25" s="132"/>
      <c r="QLG25" s="190"/>
      <c r="QLH25" s="189"/>
      <c r="QLI25" s="131"/>
      <c r="QLJ25" s="105"/>
      <c r="QLK25" s="105"/>
      <c r="QLL25" s="106"/>
      <c r="QLM25" s="107"/>
      <c r="QLN25" s="132"/>
      <c r="QLO25" s="132"/>
      <c r="QLP25" s="132"/>
      <c r="QLQ25" s="190"/>
      <c r="QLR25" s="189"/>
      <c r="QLS25" s="131"/>
      <c r="QLT25" s="105"/>
      <c r="QLU25" s="105"/>
      <c r="QLV25" s="106"/>
      <c r="QLW25" s="107"/>
      <c r="QLX25" s="132"/>
      <c r="QLY25" s="132"/>
      <c r="QLZ25" s="132"/>
      <c r="QMA25" s="190"/>
      <c r="QMB25" s="189"/>
      <c r="QMC25" s="131"/>
      <c r="QMD25" s="105"/>
      <c r="QME25" s="105"/>
      <c r="QMF25" s="106"/>
      <c r="QMG25" s="107"/>
      <c r="QMH25" s="132"/>
      <c r="QMI25" s="132"/>
      <c r="QMJ25" s="132"/>
      <c r="QMK25" s="190"/>
      <c r="QML25" s="189"/>
      <c r="QMM25" s="131"/>
      <c r="QMN25" s="105"/>
      <c r="QMO25" s="105"/>
      <c r="QMP25" s="106"/>
      <c r="QMQ25" s="107"/>
      <c r="QMR25" s="132"/>
      <c r="QMS25" s="132"/>
      <c r="QMT25" s="132"/>
      <c r="QMU25" s="190"/>
      <c r="QMV25" s="189"/>
      <c r="QMW25" s="131"/>
      <c r="QMX25" s="105"/>
      <c r="QMY25" s="105"/>
      <c r="QMZ25" s="106"/>
      <c r="QNA25" s="107"/>
      <c r="QNB25" s="132"/>
      <c r="QNC25" s="132"/>
      <c r="QND25" s="132"/>
      <c r="QNE25" s="190"/>
      <c r="QNF25" s="189"/>
      <c r="QNG25" s="131"/>
      <c r="QNH25" s="105"/>
      <c r="QNI25" s="105"/>
      <c r="QNJ25" s="106"/>
      <c r="QNK25" s="107"/>
      <c r="QNL25" s="132"/>
      <c r="QNM25" s="132"/>
      <c r="QNN25" s="132"/>
      <c r="QNO25" s="190"/>
      <c r="QNP25" s="189"/>
      <c r="QNQ25" s="131"/>
      <c r="QNR25" s="105"/>
      <c r="QNS25" s="105"/>
      <c r="QNT25" s="106"/>
      <c r="QNU25" s="107"/>
      <c r="QNV25" s="132"/>
      <c r="QNW25" s="132"/>
      <c r="QNX25" s="132"/>
      <c r="QNY25" s="190"/>
      <c r="QNZ25" s="189"/>
      <c r="QOA25" s="131"/>
      <c r="QOB25" s="105"/>
      <c r="QOC25" s="105"/>
      <c r="QOD25" s="106"/>
      <c r="QOE25" s="107"/>
      <c r="QOF25" s="132"/>
      <c r="QOG25" s="132"/>
      <c r="QOH25" s="132"/>
      <c r="QOI25" s="190"/>
      <c r="QOJ25" s="189"/>
      <c r="QOK25" s="131"/>
      <c r="QOL25" s="105"/>
      <c r="QOM25" s="105"/>
      <c r="QON25" s="106"/>
      <c r="QOO25" s="107"/>
      <c r="QOP25" s="132"/>
      <c r="QOQ25" s="132"/>
      <c r="QOR25" s="132"/>
      <c r="QOS25" s="190"/>
      <c r="QOT25" s="189"/>
      <c r="QOU25" s="131"/>
      <c r="QOV25" s="105"/>
      <c r="QOW25" s="105"/>
      <c r="QOX25" s="106"/>
      <c r="QOY25" s="107"/>
      <c r="QOZ25" s="132"/>
      <c r="QPA25" s="132"/>
      <c r="QPB25" s="132"/>
      <c r="QPC25" s="190"/>
      <c r="QPD25" s="189"/>
      <c r="QPE25" s="131"/>
      <c r="QPF25" s="105"/>
      <c r="QPG25" s="105"/>
      <c r="QPH25" s="106"/>
      <c r="QPI25" s="107"/>
      <c r="QPJ25" s="132"/>
      <c r="QPK25" s="132"/>
      <c r="QPL25" s="132"/>
      <c r="QPM25" s="190"/>
      <c r="QPN25" s="189"/>
      <c r="QPO25" s="131"/>
      <c r="QPP25" s="105"/>
      <c r="QPQ25" s="105"/>
      <c r="QPR25" s="106"/>
      <c r="QPS25" s="107"/>
      <c r="QPT25" s="132"/>
      <c r="QPU25" s="132"/>
      <c r="QPV25" s="132"/>
      <c r="QPW25" s="190"/>
      <c r="QPX25" s="189"/>
      <c r="QPY25" s="131"/>
      <c r="QPZ25" s="105"/>
      <c r="QQA25" s="105"/>
      <c r="QQB25" s="106"/>
      <c r="QQC25" s="107"/>
      <c r="QQD25" s="132"/>
      <c r="QQE25" s="132"/>
      <c r="QQF25" s="132"/>
      <c r="QQG25" s="190"/>
      <c r="QQH25" s="189"/>
      <c r="QQI25" s="131"/>
      <c r="QQJ25" s="105"/>
      <c r="QQK25" s="105"/>
      <c r="QQL25" s="106"/>
      <c r="QQM25" s="107"/>
      <c r="QQN25" s="132"/>
      <c r="QQO25" s="132"/>
      <c r="QQP25" s="132"/>
      <c r="QQQ25" s="190"/>
      <c r="QQR25" s="189"/>
      <c r="QQS25" s="131"/>
      <c r="QQT25" s="105"/>
      <c r="QQU25" s="105"/>
      <c r="QQV25" s="106"/>
      <c r="QQW25" s="107"/>
      <c r="QQX25" s="132"/>
      <c r="QQY25" s="132"/>
      <c r="QQZ25" s="132"/>
      <c r="QRA25" s="190"/>
      <c r="QRB25" s="189"/>
      <c r="QRC25" s="131"/>
      <c r="QRD25" s="105"/>
      <c r="QRE25" s="105"/>
      <c r="QRF25" s="106"/>
      <c r="QRG25" s="107"/>
      <c r="QRH25" s="132"/>
      <c r="QRI25" s="132"/>
      <c r="QRJ25" s="132"/>
      <c r="QRK25" s="190"/>
      <c r="QRL25" s="189"/>
      <c r="QRM25" s="131"/>
      <c r="QRN25" s="105"/>
      <c r="QRO25" s="105"/>
      <c r="QRP25" s="106"/>
      <c r="QRQ25" s="107"/>
      <c r="QRR25" s="132"/>
      <c r="QRS25" s="132"/>
      <c r="QRT25" s="132"/>
      <c r="QRU25" s="190"/>
      <c r="QRV25" s="189"/>
      <c r="QRW25" s="131"/>
      <c r="QRX25" s="105"/>
      <c r="QRY25" s="105"/>
      <c r="QRZ25" s="106"/>
      <c r="QSA25" s="107"/>
      <c r="QSB25" s="132"/>
      <c r="QSC25" s="132"/>
      <c r="QSD25" s="132"/>
      <c r="QSE25" s="190"/>
      <c r="QSF25" s="189"/>
      <c r="QSG25" s="131"/>
      <c r="QSH25" s="105"/>
      <c r="QSI25" s="105"/>
      <c r="QSJ25" s="106"/>
      <c r="QSK25" s="107"/>
      <c r="QSL25" s="132"/>
      <c r="QSM25" s="132"/>
      <c r="QSN25" s="132"/>
      <c r="QSO25" s="190"/>
      <c r="QSP25" s="189"/>
      <c r="QSQ25" s="131"/>
      <c r="QSR25" s="105"/>
      <c r="QSS25" s="105"/>
      <c r="QST25" s="106"/>
      <c r="QSU25" s="107"/>
      <c r="QSV25" s="132"/>
      <c r="QSW25" s="132"/>
      <c r="QSX25" s="132"/>
      <c r="QSY25" s="190"/>
      <c r="QSZ25" s="189"/>
      <c r="QTA25" s="131"/>
      <c r="QTB25" s="105"/>
      <c r="QTC25" s="105"/>
      <c r="QTD25" s="106"/>
      <c r="QTE25" s="107"/>
      <c r="QTF25" s="132"/>
      <c r="QTG25" s="132"/>
      <c r="QTH25" s="132"/>
      <c r="QTI25" s="190"/>
      <c r="QTJ25" s="189"/>
      <c r="QTK25" s="131"/>
      <c r="QTL25" s="105"/>
      <c r="QTM25" s="105"/>
      <c r="QTN25" s="106"/>
      <c r="QTO25" s="107"/>
      <c r="QTP25" s="132"/>
      <c r="QTQ25" s="132"/>
      <c r="QTR25" s="132"/>
      <c r="QTS25" s="190"/>
      <c r="QTT25" s="189"/>
      <c r="QTU25" s="131"/>
      <c r="QTV25" s="105"/>
      <c r="QTW25" s="105"/>
      <c r="QTX25" s="106"/>
      <c r="QTY25" s="107"/>
      <c r="QTZ25" s="132"/>
      <c r="QUA25" s="132"/>
      <c r="QUB25" s="132"/>
      <c r="QUC25" s="190"/>
      <c r="QUD25" s="189"/>
      <c r="QUE25" s="131"/>
      <c r="QUF25" s="105"/>
      <c r="QUG25" s="105"/>
      <c r="QUH25" s="106"/>
      <c r="QUI25" s="107"/>
      <c r="QUJ25" s="132"/>
      <c r="QUK25" s="132"/>
      <c r="QUL25" s="132"/>
      <c r="QUM25" s="190"/>
      <c r="QUN25" s="189"/>
      <c r="QUO25" s="131"/>
      <c r="QUP25" s="105"/>
      <c r="QUQ25" s="105"/>
      <c r="QUR25" s="106"/>
      <c r="QUS25" s="107"/>
      <c r="QUT25" s="132"/>
      <c r="QUU25" s="132"/>
      <c r="QUV25" s="132"/>
      <c r="QUW25" s="190"/>
      <c r="QUX25" s="189"/>
      <c r="QUY25" s="131"/>
      <c r="QUZ25" s="105"/>
      <c r="QVA25" s="105"/>
      <c r="QVB25" s="106"/>
      <c r="QVC25" s="107"/>
      <c r="QVD25" s="132"/>
      <c r="QVE25" s="132"/>
      <c r="QVF25" s="132"/>
      <c r="QVG25" s="190"/>
      <c r="QVH25" s="189"/>
      <c r="QVI25" s="131"/>
      <c r="QVJ25" s="105"/>
      <c r="QVK25" s="105"/>
      <c r="QVL25" s="106"/>
      <c r="QVM25" s="107"/>
      <c r="QVN25" s="132"/>
      <c r="QVO25" s="132"/>
      <c r="QVP25" s="132"/>
      <c r="QVQ25" s="190"/>
      <c r="QVR25" s="189"/>
      <c r="QVS25" s="131"/>
      <c r="QVT25" s="105"/>
      <c r="QVU25" s="105"/>
      <c r="QVV25" s="106"/>
      <c r="QVW25" s="107"/>
      <c r="QVX25" s="132"/>
      <c r="QVY25" s="132"/>
      <c r="QVZ25" s="132"/>
      <c r="QWA25" s="190"/>
      <c r="QWB25" s="189"/>
      <c r="QWC25" s="131"/>
      <c r="QWD25" s="105"/>
      <c r="QWE25" s="105"/>
      <c r="QWF25" s="106"/>
      <c r="QWG25" s="107"/>
      <c r="QWH25" s="132"/>
      <c r="QWI25" s="132"/>
      <c r="QWJ25" s="132"/>
      <c r="QWK25" s="190"/>
      <c r="QWL25" s="189"/>
      <c r="QWM25" s="131"/>
      <c r="QWN25" s="105"/>
      <c r="QWO25" s="105"/>
      <c r="QWP25" s="106"/>
      <c r="QWQ25" s="107"/>
      <c r="QWR25" s="132"/>
      <c r="QWS25" s="132"/>
      <c r="QWT25" s="132"/>
      <c r="QWU25" s="190"/>
      <c r="QWV25" s="189"/>
      <c r="QWW25" s="131"/>
      <c r="QWX25" s="105"/>
      <c r="QWY25" s="105"/>
      <c r="QWZ25" s="106"/>
      <c r="QXA25" s="107"/>
      <c r="QXB25" s="132"/>
      <c r="QXC25" s="132"/>
      <c r="QXD25" s="132"/>
      <c r="QXE25" s="190"/>
      <c r="QXF25" s="189"/>
      <c r="QXG25" s="131"/>
      <c r="QXH25" s="105"/>
      <c r="QXI25" s="105"/>
      <c r="QXJ25" s="106"/>
      <c r="QXK25" s="107"/>
      <c r="QXL25" s="132"/>
      <c r="QXM25" s="132"/>
      <c r="QXN25" s="132"/>
      <c r="QXO25" s="190"/>
      <c r="QXP25" s="189"/>
      <c r="QXQ25" s="131"/>
      <c r="QXR25" s="105"/>
      <c r="QXS25" s="105"/>
      <c r="QXT25" s="106"/>
      <c r="QXU25" s="107"/>
      <c r="QXV25" s="132"/>
      <c r="QXW25" s="132"/>
      <c r="QXX25" s="132"/>
      <c r="QXY25" s="190"/>
      <c r="QXZ25" s="189"/>
      <c r="QYA25" s="131"/>
      <c r="QYB25" s="105"/>
      <c r="QYC25" s="105"/>
      <c r="QYD25" s="106"/>
      <c r="QYE25" s="107"/>
      <c r="QYF25" s="132"/>
      <c r="QYG25" s="132"/>
      <c r="QYH25" s="132"/>
      <c r="QYI25" s="190"/>
      <c r="QYJ25" s="189"/>
      <c r="QYK25" s="131"/>
      <c r="QYL25" s="105"/>
      <c r="QYM25" s="105"/>
      <c r="QYN25" s="106"/>
      <c r="QYO25" s="107"/>
      <c r="QYP25" s="132"/>
      <c r="QYQ25" s="132"/>
      <c r="QYR25" s="132"/>
      <c r="QYS25" s="190"/>
      <c r="QYT25" s="189"/>
      <c r="QYU25" s="131"/>
      <c r="QYV25" s="105"/>
      <c r="QYW25" s="105"/>
      <c r="QYX25" s="106"/>
      <c r="QYY25" s="107"/>
      <c r="QYZ25" s="132"/>
      <c r="QZA25" s="132"/>
      <c r="QZB25" s="132"/>
      <c r="QZC25" s="190"/>
      <c r="QZD25" s="189"/>
      <c r="QZE25" s="131"/>
      <c r="QZF25" s="105"/>
      <c r="QZG25" s="105"/>
      <c r="QZH25" s="106"/>
      <c r="QZI25" s="107"/>
      <c r="QZJ25" s="132"/>
      <c r="QZK25" s="132"/>
      <c r="QZL25" s="132"/>
      <c r="QZM25" s="190"/>
      <c r="QZN25" s="189"/>
      <c r="QZO25" s="131"/>
      <c r="QZP25" s="105"/>
      <c r="QZQ25" s="105"/>
      <c r="QZR25" s="106"/>
      <c r="QZS25" s="107"/>
      <c r="QZT25" s="132"/>
      <c r="QZU25" s="132"/>
      <c r="QZV25" s="132"/>
      <c r="QZW25" s="190"/>
      <c r="QZX25" s="189"/>
      <c r="QZY25" s="131"/>
      <c r="QZZ25" s="105"/>
      <c r="RAA25" s="105"/>
      <c r="RAB25" s="106"/>
      <c r="RAC25" s="107"/>
      <c r="RAD25" s="132"/>
      <c r="RAE25" s="132"/>
      <c r="RAF25" s="132"/>
      <c r="RAG25" s="190"/>
      <c r="RAH25" s="189"/>
      <c r="RAI25" s="131"/>
      <c r="RAJ25" s="105"/>
      <c r="RAK25" s="105"/>
      <c r="RAL25" s="106"/>
      <c r="RAM25" s="107"/>
      <c r="RAN25" s="132"/>
      <c r="RAO25" s="132"/>
      <c r="RAP25" s="132"/>
      <c r="RAQ25" s="190"/>
      <c r="RAR25" s="189"/>
      <c r="RAS25" s="131"/>
      <c r="RAT25" s="105"/>
      <c r="RAU25" s="105"/>
      <c r="RAV25" s="106"/>
      <c r="RAW25" s="107"/>
      <c r="RAX25" s="132"/>
      <c r="RAY25" s="132"/>
      <c r="RAZ25" s="132"/>
      <c r="RBA25" s="190"/>
      <c r="RBB25" s="189"/>
      <c r="RBC25" s="131"/>
      <c r="RBD25" s="105"/>
      <c r="RBE25" s="105"/>
      <c r="RBF25" s="106"/>
      <c r="RBG25" s="107"/>
      <c r="RBH25" s="132"/>
      <c r="RBI25" s="132"/>
      <c r="RBJ25" s="132"/>
      <c r="RBK25" s="190"/>
      <c r="RBL25" s="189"/>
      <c r="RBM25" s="131"/>
      <c r="RBN25" s="105"/>
      <c r="RBO25" s="105"/>
      <c r="RBP25" s="106"/>
      <c r="RBQ25" s="107"/>
      <c r="RBR25" s="132"/>
      <c r="RBS25" s="132"/>
      <c r="RBT25" s="132"/>
      <c r="RBU25" s="190"/>
      <c r="RBV25" s="189"/>
      <c r="RBW25" s="131"/>
      <c r="RBX25" s="105"/>
      <c r="RBY25" s="105"/>
      <c r="RBZ25" s="106"/>
      <c r="RCA25" s="107"/>
      <c r="RCB25" s="132"/>
      <c r="RCC25" s="132"/>
      <c r="RCD25" s="132"/>
      <c r="RCE25" s="190"/>
      <c r="RCF25" s="189"/>
      <c r="RCG25" s="131"/>
      <c r="RCH25" s="105"/>
      <c r="RCI25" s="105"/>
      <c r="RCJ25" s="106"/>
      <c r="RCK25" s="107"/>
      <c r="RCL25" s="132"/>
      <c r="RCM25" s="132"/>
      <c r="RCN25" s="132"/>
      <c r="RCO25" s="190"/>
      <c r="RCP25" s="189"/>
      <c r="RCQ25" s="131"/>
      <c r="RCR25" s="105"/>
      <c r="RCS25" s="105"/>
      <c r="RCT25" s="106"/>
      <c r="RCU25" s="107"/>
      <c r="RCV25" s="132"/>
      <c r="RCW25" s="132"/>
      <c r="RCX25" s="132"/>
      <c r="RCY25" s="190"/>
      <c r="RCZ25" s="189"/>
      <c r="RDA25" s="131"/>
      <c r="RDB25" s="105"/>
      <c r="RDC25" s="105"/>
      <c r="RDD25" s="106"/>
      <c r="RDE25" s="107"/>
      <c r="RDF25" s="132"/>
      <c r="RDG25" s="132"/>
      <c r="RDH25" s="132"/>
      <c r="RDI25" s="190"/>
      <c r="RDJ25" s="189"/>
      <c r="RDK25" s="131"/>
      <c r="RDL25" s="105"/>
      <c r="RDM25" s="105"/>
      <c r="RDN25" s="106"/>
      <c r="RDO25" s="107"/>
      <c r="RDP25" s="132"/>
      <c r="RDQ25" s="132"/>
      <c r="RDR25" s="132"/>
      <c r="RDS25" s="190"/>
      <c r="RDT25" s="189"/>
      <c r="RDU25" s="131"/>
      <c r="RDV25" s="105"/>
      <c r="RDW25" s="105"/>
      <c r="RDX25" s="106"/>
      <c r="RDY25" s="107"/>
      <c r="RDZ25" s="132"/>
      <c r="REA25" s="132"/>
      <c r="REB25" s="132"/>
      <c r="REC25" s="190"/>
      <c r="RED25" s="189"/>
      <c r="REE25" s="131"/>
      <c r="REF25" s="105"/>
      <c r="REG25" s="105"/>
      <c r="REH25" s="106"/>
      <c r="REI25" s="107"/>
      <c r="REJ25" s="132"/>
      <c r="REK25" s="132"/>
      <c r="REL25" s="132"/>
      <c r="REM25" s="190"/>
      <c r="REN25" s="189"/>
      <c r="REO25" s="131"/>
      <c r="REP25" s="105"/>
      <c r="REQ25" s="105"/>
      <c r="RER25" s="106"/>
      <c r="RES25" s="107"/>
      <c r="RET25" s="132"/>
      <c r="REU25" s="132"/>
      <c r="REV25" s="132"/>
      <c r="REW25" s="190"/>
      <c r="REX25" s="189"/>
      <c r="REY25" s="131"/>
      <c r="REZ25" s="105"/>
      <c r="RFA25" s="105"/>
      <c r="RFB25" s="106"/>
      <c r="RFC25" s="107"/>
      <c r="RFD25" s="132"/>
      <c r="RFE25" s="132"/>
      <c r="RFF25" s="132"/>
      <c r="RFG25" s="190"/>
      <c r="RFH25" s="189"/>
      <c r="RFI25" s="131"/>
      <c r="RFJ25" s="105"/>
      <c r="RFK25" s="105"/>
      <c r="RFL25" s="106"/>
      <c r="RFM25" s="107"/>
      <c r="RFN25" s="132"/>
      <c r="RFO25" s="132"/>
      <c r="RFP25" s="132"/>
      <c r="RFQ25" s="190"/>
      <c r="RFR25" s="189"/>
      <c r="RFS25" s="131"/>
      <c r="RFT25" s="105"/>
      <c r="RFU25" s="105"/>
      <c r="RFV25" s="106"/>
      <c r="RFW25" s="107"/>
      <c r="RFX25" s="132"/>
      <c r="RFY25" s="132"/>
      <c r="RFZ25" s="132"/>
      <c r="RGA25" s="190"/>
      <c r="RGB25" s="189"/>
      <c r="RGC25" s="131"/>
      <c r="RGD25" s="105"/>
      <c r="RGE25" s="105"/>
      <c r="RGF25" s="106"/>
      <c r="RGG25" s="107"/>
      <c r="RGH25" s="132"/>
      <c r="RGI25" s="132"/>
      <c r="RGJ25" s="132"/>
      <c r="RGK25" s="190"/>
      <c r="RGL25" s="189"/>
      <c r="RGM25" s="131"/>
      <c r="RGN25" s="105"/>
      <c r="RGO25" s="105"/>
      <c r="RGP25" s="106"/>
      <c r="RGQ25" s="107"/>
      <c r="RGR25" s="132"/>
      <c r="RGS25" s="132"/>
      <c r="RGT25" s="132"/>
      <c r="RGU25" s="190"/>
      <c r="RGV25" s="189"/>
      <c r="RGW25" s="131"/>
      <c r="RGX25" s="105"/>
      <c r="RGY25" s="105"/>
      <c r="RGZ25" s="106"/>
      <c r="RHA25" s="107"/>
      <c r="RHB25" s="132"/>
      <c r="RHC25" s="132"/>
      <c r="RHD25" s="132"/>
      <c r="RHE25" s="190"/>
      <c r="RHF25" s="189"/>
      <c r="RHG25" s="131"/>
      <c r="RHH25" s="105"/>
      <c r="RHI25" s="105"/>
      <c r="RHJ25" s="106"/>
      <c r="RHK25" s="107"/>
      <c r="RHL25" s="132"/>
      <c r="RHM25" s="132"/>
      <c r="RHN25" s="132"/>
      <c r="RHO25" s="190"/>
      <c r="RHP25" s="189"/>
      <c r="RHQ25" s="131"/>
      <c r="RHR25" s="105"/>
      <c r="RHS25" s="105"/>
      <c r="RHT25" s="106"/>
      <c r="RHU25" s="107"/>
      <c r="RHV25" s="132"/>
      <c r="RHW25" s="132"/>
      <c r="RHX25" s="132"/>
      <c r="RHY25" s="190"/>
      <c r="RHZ25" s="189"/>
      <c r="RIA25" s="131"/>
      <c r="RIB25" s="105"/>
      <c r="RIC25" s="105"/>
      <c r="RID25" s="106"/>
      <c r="RIE25" s="107"/>
      <c r="RIF25" s="132"/>
      <c r="RIG25" s="132"/>
      <c r="RIH25" s="132"/>
      <c r="RII25" s="190"/>
      <c r="RIJ25" s="189"/>
      <c r="RIK25" s="131"/>
      <c r="RIL25" s="105"/>
      <c r="RIM25" s="105"/>
      <c r="RIN25" s="106"/>
      <c r="RIO25" s="107"/>
      <c r="RIP25" s="132"/>
      <c r="RIQ25" s="132"/>
      <c r="RIR25" s="132"/>
      <c r="RIS25" s="190"/>
      <c r="RIT25" s="189"/>
      <c r="RIU25" s="131"/>
      <c r="RIV25" s="105"/>
      <c r="RIW25" s="105"/>
      <c r="RIX25" s="106"/>
      <c r="RIY25" s="107"/>
      <c r="RIZ25" s="132"/>
      <c r="RJA25" s="132"/>
      <c r="RJB25" s="132"/>
      <c r="RJC25" s="190"/>
      <c r="RJD25" s="189"/>
      <c r="RJE25" s="131"/>
      <c r="RJF25" s="105"/>
      <c r="RJG25" s="105"/>
      <c r="RJH25" s="106"/>
      <c r="RJI25" s="107"/>
      <c r="RJJ25" s="132"/>
      <c r="RJK25" s="132"/>
      <c r="RJL25" s="132"/>
      <c r="RJM25" s="190"/>
      <c r="RJN25" s="189"/>
      <c r="RJO25" s="131"/>
      <c r="RJP25" s="105"/>
      <c r="RJQ25" s="105"/>
      <c r="RJR25" s="106"/>
      <c r="RJS25" s="107"/>
      <c r="RJT25" s="132"/>
      <c r="RJU25" s="132"/>
      <c r="RJV25" s="132"/>
      <c r="RJW25" s="190"/>
      <c r="RJX25" s="189"/>
      <c r="RJY25" s="131"/>
      <c r="RJZ25" s="105"/>
      <c r="RKA25" s="105"/>
      <c r="RKB25" s="106"/>
      <c r="RKC25" s="107"/>
      <c r="RKD25" s="132"/>
      <c r="RKE25" s="132"/>
      <c r="RKF25" s="132"/>
      <c r="RKG25" s="190"/>
      <c r="RKH25" s="189"/>
      <c r="RKI25" s="131"/>
      <c r="RKJ25" s="105"/>
      <c r="RKK25" s="105"/>
      <c r="RKL25" s="106"/>
      <c r="RKM25" s="107"/>
      <c r="RKN25" s="132"/>
      <c r="RKO25" s="132"/>
      <c r="RKP25" s="132"/>
      <c r="RKQ25" s="190"/>
      <c r="RKR25" s="189"/>
      <c r="RKS25" s="131"/>
      <c r="RKT25" s="105"/>
      <c r="RKU25" s="105"/>
      <c r="RKV25" s="106"/>
      <c r="RKW25" s="107"/>
      <c r="RKX25" s="132"/>
      <c r="RKY25" s="132"/>
      <c r="RKZ25" s="132"/>
      <c r="RLA25" s="190"/>
      <c r="RLB25" s="189"/>
      <c r="RLC25" s="131"/>
      <c r="RLD25" s="105"/>
      <c r="RLE25" s="105"/>
      <c r="RLF25" s="106"/>
      <c r="RLG25" s="107"/>
      <c r="RLH25" s="132"/>
      <c r="RLI25" s="132"/>
      <c r="RLJ25" s="132"/>
      <c r="RLK25" s="190"/>
      <c r="RLL25" s="189"/>
      <c r="RLM25" s="131"/>
      <c r="RLN25" s="105"/>
      <c r="RLO25" s="105"/>
      <c r="RLP25" s="106"/>
      <c r="RLQ25" s="107"/>
      <c r="RLR25" s="132"/>
      <c r="RLS25" s="132"/>
      <c r="RLT25" s="132"/>
      <c r="RLU25" s="190"/>
      <c r="RLV25" s="189"/>
      <c r="RLW25" s="131"/>
      <c r="RLX25" s="105"/>
      <c r="RLY25" s="105"/>
      <c r="RLZ25" s="106"/>
      <c r="RMA25" s="107"/>
      <c r="RMB25" s="132"/>
      <c r="RMC25" s="132"/>
      <c r="RMD25" s="132"/>
      <c r="RME25" s="190"/>
      <c r="RMF25" s="189"/>
      <c r="RMG25" s="131"/>
      <c r="RMH25" s="105"/>
      <c r="RMI25" s="105"/>
      <c r="RMJ25" s="106"/>
      <c r="RMK25" s="107"/>
      <c r="RML25" s="132"/>
      <c r="RMM25" s="132"/>
      <c r="RMN25" s="132"/>
      <c r="RMO25" s="190"/>
      <c r="RMP25" s="189"/>
      <c r="RMQ25" s="131"/>
      <c r="RMR25" s="105"/>
      <c r="RMS25" s="105"/>
      <c r="RMT25" s="106"/>
      <c r="RMU25" s="107"/>
      <c r="RMV25" s="132"/>
      <c r="RMW25" s="132"/>
      <c r="RMX25" s="132"/>
      <c r="RMY25" s="190"/>
      <c r="RMZ25" s="189"/>
      <c r="RNA25" s="131"/>
      <c r="RNB25" s="105"/>
      <c r="RNC25" s="105"/>
      <c r="RND25" s="106"/>
      <c r="RNE25" s="107"/>
      <c r="RNF25" s="132"/>
      <c r="RNG25" s="132"/>
      <c r="RNH25" s="132"/>
      <c r="RNI25" s="190"/>
      <c r="RNJ25" s="189"/>
      <c r="RNK25" s="131"/>
      <c r="RNL25" s="105"/>
      <c r="RNM25" s="105"/>
      <c r="RNN25" s="106"/>
      <c r="RNO25" s="107"/>
      <c r="RNP25" s="132"/>
      <c r="RNQ25" s="132"/>
      <c r="RNR25" s="132"/>
      <c r="RNS25" s="190"/>
      <c r="RNT25" s="189"/>
      <c r="RNU25" s="131"/>
      <c r="RNV25" s="105"/>
      <c r="RNW25" s="105"/>
      <c r="RNX25" s="106"/>
      <c r="RNY25" s="107"/>
      <c r="RNZ25" s="132"/>
      <c r="ROA25" s="132"/>
      <c r="ROB25" s="132"/>
      <c r="ROC25" s="190"/>
      <c r="ROD25" s="189"/>
      <c r="ROE25" s="131"/>
      <c r="ROF25" s="105"/>
      <c r="ROG25" s="105"/>
      <c r="ROH25" s="106"/>
      <c r="ROI25" s="107"/>
      <c r="ROJ25" s="132"/>
      <c r="ROK25" s="132"/>
      <c r="ROL25" s="132"/>
      <c r="ROM25" s="190"/>
      <c r="RON25" s="189"/>
      <c r="ROO25" s="131"/>
      <c r="ROP25" s="105"/>
      <c r="ROQ25" s="105"/>
      <c r="ROR25" s="106"/>
      <c r="ROS25" s="107"/>
      <c r="ROT25" s="132"/>
      <c r="ROU25" s="132"/>
      <c r="ROV25" s="132"/>
      <c r="ROW25" s="190"/>
      <c r="ROX25" s="189"/>
      <c r="ROY25" s="131"/>
      <c r="ROZ25" s="105"/>
      <c r="RPA25" s="105"/>
      <c r="RPB25" s="106"/>
      <c r="RPC25" s="107"/>
      <c r="RPD25" s="132"/>
      <c r="RPE25" s="132"/>
      <c r="RPF25" s="132"/>
      <c r="RPG25" s="190"/>
      <c r="RPH25" s="189"/>
      <c r="RPI25" s="131"/>
      <c r="RPJ25" s="105"/>
      <c r="RPK25" s="105"/>
      <c r="RPL25" s="106"/>
      <c r="RPM25" s="107"/>
      <c r="RPN25" s="132"/>
      <c r="RPO25" s="132"/>
      <c r="RPP25" s="132"/>
      <c r="RPQ25" s="190"/>
      <c r="RPR25" s="189"/>
      <c r="RPS25" s="131"/>
      <c r="RPT25" s="105"/>
      <c r="RPU25" s="105"/>
      <c r="RPV25" s="106"/>
      <c r="RPW25" s="107"/>
      <c r="RPX25" s="132"/>
      <c r="RPY25" s="132"/>
      <c r="RPZ25" s="132"/>
      <c r="RQA25" s="190"/>
      <c r="RQB25" s="189"/>
      <c r="RQC25" s="131"/>
      <c r="RQD25" s="105"/>
      <c r="RQE25" s="105"/>
      <c r="RQF25" s="106"/>
      <c r="RQG25" s="107"/>
      <c r="RQH25" s="132"/>
      <c r="RQI25" s="132"/>
      <c r="RQJ25" s="132"/>
      <c r="RQK25" s="190"/>
      <c r="RQL25" s="189"/>
      <c r="RQM25" s="131"/>
      <c r="RQN25" s="105"/>
      <c r="RQO25" s="105"/>
      <c r="RQP25" s="106"/>
      <c r="RQQ25" s="107"/>
      <c r="RQR25" s="132"/>
      <c r="RQS25" s="132"/>
      <c r="RQT25" s="132"/>
      <c r="RQU25" s="190"/>
      <c r="RQV25" s="189"/>
      <c r="RQW25" s="131"/>
      <c r="RQX25" s="105"/>
      <c r="RQY25" s="105"/>
      <c r="RQZ25" s="106"/>
      <c r="RRA25" s="107"/>
      <c r="RRB25" s="132"/>
      <c r="RRC25" s="132"/>
      <c r="RRD25" s="132"/>
      <c r="RRE25" s="190"/>
      <c r="RRF25" s="189"/>
      <c r="RRG25" s="131"/>
      <c r="RRH25" s="105"/>
      <c r="RRI25" s="105"/>
      <c r="RRJ25" s="106"/>
      <c r="RRK25" s="107"/>
      <c r="RRL25" s="132"/>
      <c r="RRM25" s="132"/>
      <c r="RRN25" s="132"/>
      <c r="RRO25" s="190"/>
      <c r="RRP25" s="189"/>
      <c r="RRQ25" s="131"/>
      <c r="RRR25" s="105"/>
      <c r="RRS25" s="105"/>
      <c r="RRT25" s="106"/>
      <c r="RRU25" s="107"/>
      <c r="RRV25" s="132"/>
      <c r="RRW25" s="132"/>
      <c r="RRX25" s="132"/>
      <c r="RRY25" s="190"/>
      <c r="RRZ25" s="189"/>
      <c r="RSA25" s="131"/>
      <c r="RSB25" s="105"/>
      <c r="RSC25" s="105"/>
      <c r="RSD25" s="106"/>
      <c r="RSE25" s="107"/>
      <c r="RSF25" s="132"/>
      <c r="RSG25" s="132"/>
      <c r="RSH25" s="132"/>
      <c r="RSI25" s="190"/>
      <c r="RSJ25" s="189"/>
      <c r="RSK25" s="131"/>
      <c r="RSL25" s="105"/>
      <c r="RSM25" s="105"/>
      <c r="RSN25" s="106"/>
      <c r="RSO25" s="107"/>
      <c r="RSP25" s="132"/>
      <c r="RSQ25" s="132"/>
      <c r="RSR25" s="132"/>
      <c r="RSS25" s="190"/>
      <c r="RST25" s="189"/>
      <c r="RSU25" s="131"/>
      <c r="RSV25" s="105"/>
      <c r="RSW25" s="105"/>
      <c r="RSX25" s="106"/>
      <c r="RSY25" s="107"/>
      <c r="RSZ25" s="132"/>
      <c r="RTA25" s="132"/>
      <c r="RTB25" s="132"/>
      <c r="RTC25" s="190"/>
      <c r="RTD25" s="189"/>
      <c r="RTE25" s="131"/>
      <c r="RTF25" s="105"/>
      <c r="RTG25" s="105"/>
      <c r="RTH25" s="106"/>
      <c r="RTI25" s="107"/>
      <c r="RTJ25" s="132"/>
      <c r="RTK25" s="132"/>
      <c r="RTL25" s="132"/>
      <c r="RTM25" s="190"/>
      <c r="RTN25" s="189"/>
      <c r="RTO25" s="131"/>
      <c r="RTP25" s="105"/>
      <c r="RTQ25" s="105"/>
      <c r="RTR25" s="106"/>
      <c r="RTS25" s="107"/>
      <c r="RTT25" s="132"/>
      <c r="RTU25" s="132"/>
      <c r="RTV25" s="132"/>
      <c r="RTW25" s="190"/>
      <c r="RTX25" s="189"/>
      <c r="RTY25" s="131"/>
      <c r="RTZ25" s="105"/>
      <c r="RUA25" s="105"/>
      <c r="RUB25" s="106"/>
      <c r="RUC25" s="107"/>
      <c r="RUD25" s="132"/>
      <c r="RUE25" s="132"/>
      <c r="RUF25" s="132"/>
      <c r="RUG25" s="190"/>
      <c r="RUH25" s="189"/>
      <c r="RUI25" s="131"/>
      <c r="RUJ25" s="105"/>
      <c r="RUK25" s="105"/>
      <c r="RUL25" s="106"/>
      <c r="RUM25" s="107"/>
      <c r="RUN25" s="132"/>
      <c r="RUO25" s="132"/>
      <c r="RUP25" s="132"/>
      <c r="RUQ25" s="190"/>
      <c r="RUR25" s="189"/>
      <c r="RUS25" s="131"/>
      <c r="RUT25" s="105"/>
      <c r="RUU25" s="105"/>
      <c r="RUV25" s="106"/>
      <c r="RUW25" s="107"/>
      <c r="RUX25" s="132"/>
      <c r="RUY25" s="132"/>
      <c r="RUZ25" s="132"/>
      <c r="RVA25" s="190"/>
      <c r="RVB25" s="189"/>
      <c r="RVC25" s="131"/>
      <c r="RVD25" s="105"/>
      <c r="RVE25" s="105"/>
      <c r="RVF25" s="106"/>
      <c r="RVG25" s="107"/>
      <c r="RVH25" s="132"/>
      <c r="RVI25" s="132"/>
      <c r="RVJ25" s="132"/>
      <c r="RVK25" s="190"/>
      <c r="RVL25" s="189"/>
      <c r="RVM25" s="131"/>
      <c r="RVN25" s="105"/>
      <c r="RVO25" s="105"/>
      <c r="RVP25" s="106"/>
      <c r="RVQ25" s="107"/>
      <c r="RVR25" s="132"/>
      <c r="RVS25" s="132"/>
      <c r="RVT25" s="132"/>
      <c r="RVU25" s="190"/>
      <c r="RVV25" s="189"/>
      <c r="RVW25" s="131"/>
      <c r="RVX25" s="105"/>
      <c r="RVY25" s="105"/>
      <c r="RVZ25" s="106"/>
      <c r="RWA25" s="107"/>
      <c r="RWB25" s="132"/>
      <c r="RWC25" s="132"/>
      <c r="RWD25" s="132"/>
      <c r="RWE25" s="190"/>
      <c r="RWF25" s="189"/>
      <c r="RWG25" s="131"/>
      <c r="RWH25" s="105"/>
      <c r="RWI25" s="105"/>
      <c r="RWJ25" s="106"/>
      <c r="RWK25" s="107"/>
      <c r="RWL25" s="132"/>
      <c r="RWM25" s="132"/>
      <c r="RWN25" s="132"/>
      <c r="RWO25" s="190"/>
      <c r="RWP25" s="189"/>
      <c r="RWQ25" s="131"/>
      <c r="RWR25" s="105"/>
      <c r="RWS25" s="105"/>
      <c r="RWT25" s="106"/>
      <c r="RWU25" s="107"/>
      <c r="RWV25" s="132"/>
      <c r="RWW25" s="132"/>
      <c r="RWX25" s="132"/>
      <c r="RWY25" s="190"/>
      <c r="RWZ25" s="189"/>
      <c r="RXA25" s="131"/>
      <c r="RXB25" s="105"/>
      <c r="RXC25" s="105"/>
      <c r="RXD25" s="106"/>
      <c r="RXE25" s="107"/>
      <c r="RXF25" s="132"/>
      <c r="RXG25" s="132"/>
      <c r="RXH25" s="132"/>
      <c r="RXI25" s="190"/>
      <c r="RXJ25" s="189"/>
      <c r="RXK25" s="131"/>
      <c r="RXL25" s="105"/>
      <c r="RXM25" s="105"/>
      <c r="RXN25" s="106"/>
      <c r="RXO25" s="107"/>
      <c r="RXP25" s="132"/>
      <c r="RXQ25" s="132"/>
      <c r="RXR25" s="132"/>
      <c r="RXS25" s="190"/>
      <c r="RXT25" s="189"/>
      <c r="RXU25" s="131"/>
      <c r="RXV25" s="105"/>
      <c r="RXW25" s="105"/>
      <c r="RXX25" s="106"/>
      <c r="RXY25" s="107"/>
      <c r="RXZ25" s="132"/>
      <c r="RYA25" s="132"/>
      <c r="RYB25" s="132"/>
      <c r="RYC25" s="190"/>
      <c r="RYD25" s="189"/>
      <c r="RYE25" s="131"/>
      <c r="RYF25" s="105"/>
      <c r="RYG25" s="105"/>
      <c r="RYH25" s="106"/>
      <c r="RYI25" s="107"/>
      <c r="RYJ25" s="132"/>
      <c r="RYK25" s="132"/>
      <c r="RYL25" s="132"/>
      <c r="RYM25" s="190"/>
      <c r="RYN25" s="189"/>
      <c r="RYO25" s="131"/>
      <c r="RYP25" s="105"/>
      <c r="RYQ25" s="105"/>
      <c r="RYR25" s="106"/>
      <c r="RYS25" s="107"/>
      <c r="RYT25" s="132"/>
      <c r="RYU25" s="132"/>
      <c r="RYV25" s="132"/>
      <c r="RYW25" s="190"/>
      <c r="RYX25" s="189"/>
      <c r="RYY25" s="131"/>
      <c r="RYZ25" s="105"/>
      <c r="RZA25" s="105"/>
      <c r="RZB25" s="106"/>
      <c r="RZC25" s="107"/>
      <c r="RZD25" s="132"/>
      <c r="RZE25" s="132"/>
      <c r="RZF25" s="132"/>
      <c r="RZG25" s="190"/>
      <c r="RZH25" s="189"/>
      <c r="RZI25" s="131"/>
      <c r="RZJ25" s="105"/>
      <c r="RZK25" s="105"/>
      <c r="RZL25" s="106"/>
      <c r="RZM25" s="107"/>
      <c r="RZN25" s="132"/>
      <c r="RZO25" s="132"/>
      <c r="RZP25" s="132"/>
      <c r="RZQ25" s="190"/>
      <c r="RZR25" s="189"/>
      <c r="RZS25" s="131"/>
      <c r="RZT25" s="105"/>
      <c r="RZU25" s="105"/>
      <c r="RZV25" s="106"/>
      <c r="RZW25" s="107"/>
      <c r="RZX25" s="132"/>
      <c r="RZY25" s="132"/>
      <c r="RZZ25" s="132"/>
      <c r="SAA25" s="190"/>
      <c r="SAB25" s="189"/>
      <c r="SAC25" s="131"/>
      <c r="SAD25" s="105"/>
      <c r="SAE25" s="105"/>
      <c r="SAF25" s="106"/>
      <c r="SAG25" s="107"/>
      <c r="SAH25" s="132"/>
      <c r="SAI25" s="132"/>
      <c r="SAJ25" s="132"/>
      <c r="SAK25" s="190"/>
      <c r="SAL25" s="189"/>
      <c r="SAM25" s="131"/>
      <c r="SAN25" s="105"/>
      <c r="SAO25" s="105"/>
      <c r="SAP25" s="106"/>
      <c r="SAQ25" s="107"/>
      <c r="SAR25" s="132"/>
      <c r="SAS25" s="132"/>
      <c r="SAT25" s="132"/>
      <c r="SAU25" s="190"/>
      <c r="SAV25" s="189"/>
      <c r="SAW25" s="131"/>
      <c r="SAX25" s="105"/>
      <c r="SAY25" s="105"/>
      <c r="SAZ25" s="106"/>
      <c r="SBA25" s="107"/>
      <c r="SBB25" s="132"/>
      <c r="SBC25" s="132"/>
      <c r="SBD25" s="132"/>
      <c r="SBE25" s="190"/>
      <c r="SBF25" s="189"/>
      <c r="SBG25" s="131"/>
      <c r="SBH25" s="105"/>
      <c r="SBI25" s="105"/>
      <c r="SBJ25" s="106"/>
      <c r="SBK25" s="107"/>
      <c r="SBL25" s="132"/>
      <c r="SBM25" s="132"/>
      <c r="SBN25" s="132"/>
      <c r="SBO25" s="190"/>
      <c r="SBP25" s="189"/>
      <c r="SBQ25" s="131"/>
      <c r="SBR25" s="105"/>
      <c r="SBS25" s="105"/>
      <c r="SBT25" s="106"/>
      <c r="SBU25" s="107"/>
      <c r="SBV25" s="132"/>
      <c r="SBW25" s="132"/>
      <c r="SBX25" s="132"/>
      <c r="SBY25" s="190"/>
      <c r="SBZ25" s="189"/>
      <c r="SCA25" s="131"/>
      <c r="SCB25" s="105"/>
      <c r="SCC25" s="105"/>
      <c r="SCD25" s="106"/>
      <c r="SCE25" s="107"/>
      <c r="SCF25" s="132"/>
      <c r="SCG25" s="132"/>
      <c r="SCH25" s="132"/>
      <c r="SCI25" s="190"/>
      <c r="SCJ25" s="189"/>
      <c r="SCK25" s="131"/>
      <c r="SCL25" s="105"/>
      <c r="SCM25" s="105"/>
      <c r="SCN25" s="106"/>
      <c r="SCO25" s="107"/>
      <c r="SCP25" s="132"/>
      <c r="SCQ25" s="132"/>
      <c r="SCR25" s="132"/>
      <c r="SCS25" s="190"/>
      <c r="SCT25" s="189"/>
      <c r="SCU25" s="131"/>
      <c r="SCV25" s="105"/>
      <c r="SCW25" s="105"/>
      <c r="SCX25" s="106"/>
      <c r="SCY25" s="107"/>
      <c r="SCZ25" s="132"/>
      <c r="SDA25" s="132"/>
      <c r="SDB25" s="132"/>
      <c r="SDC25" s="190"/>
      <c r="SDD25" s="189"/>
      <c r="SDE25" s="131"/>
      <c r="SDF25" s="105"/>
      <c r="SDG25" s="105"/>
      <c r="SDH25" s="106"/>
      <c r="SDI25" s="107"/>
      <c r="SDJ25" s="132"/>
      <c r="SDK25" s="132"/>
      <c r="SDL25" s="132"/>
      <c r="SDM25" s="190"/>
      <c r="SDN25" s="189"/>
      <c r="SDO25" s="131"/>
      <c r="SDP25" s="105"/>
      <c r="SDQ25" s="105"/>
      <c r="SDR25" s="106"/>
      <c r="SDS25" s="107"/>
      <c r="SDT25" s="132"/>
      <c r="SDU25" s="132"/>
      <c r="SDV25" s="132"/>
      <c r="SDW25" s="190"/>
      <c r="SDX25" s="189"/>
      <c r="SDY25" s="131"/>
      <c r="SDZ25" s="105"/>
      <c r="SEA25" s="105"/>
      <c r="SEB25" s="106"/>
      <c r="SEC25" s="107"/>
      <c r="SED25" s="132"/>
      <c r="SEE25" s="132"/>
      <c r="SEF25" s="132"/>
      <c r="SEG25" s="190"/>
      <c r="SEH25" s="189"/>
      <c r="SEI25" s="131"/>
      <c r="SEJ25" s="105"/>
      <c r="SEK25" s="105"/>
      <c r="SEL25" s="106"/>
      <c r="SEM25" s="107"/>
      <c r="SEN25" s="132"/>
      <c r="SEO25" s="132"/>
      <c r="SEP25" s="132"/>
      <c r="SEQ25" s="190"/>
      <c r="SER25" s="189"/>
      <c r="SES25" s="131"/>
      <c r="SET25" s="105"/>
      <c r="SEU25" s="105"/>
      <c r="SEV25" s="106"/>
      <c r="SEW25" s="107"/>
      <c r="SEX25" s="132"/>
      <c r="SEY25" s="132"/>
      <c r="SEZ25" s="132"/>
      <c r="SFA25" s="190"/>
      <c r="SFB25" s="189"/>
      <c r="SFC25" s="131"/>
      <c r="SFD25" s="105"/>
      <c r="SFE25" s="105"/>
      <c r="SFF25" s="106"/>
      <c r="SFG25" s="107"/>
      <c r="SFH25" s="132"/>
      <c r="SFI25" s="132"/>
      <c r="SFJ25" s="132"/>
      <c r="SFK25" s="190"/>
      <c r="SFL25" s="189"/>
      <c r="SFM25" s="131"/>
      <c r="SFN25" s="105"/>
      <c r="SFO25" s="105"/>
      <c r="SFP25" s="106"/>
      <c r="SFQ25" s="107"/>
      <c r="SFR25" s="132"/>
      <c r="SFS25" s="132"/>
      <c r="SFT25" s="132"/>
      <c r="SFU25" s="190"/>
      <c r="SFV25" s="189"/>
      <c r="SFW25" s="131"/>
      <c r="SFX25" s="105"/>
      <c r="SFY25" s="105"/>
      <c r="SFZ25" s="106"/>
      <c r="SGA25" s="107"/>
      <c r="SGB25" s="132"/>
      <c r="SGC25" s="132"/>
      <c r="SGD25" s="132"/>
      <c r="SGE25" s="190"/>
      <c r="SGF25" s="189"/>
      <c r="SGG25" s="131"/>
      <c r="SGH25" s="105"/>
      <c r="SGI25" s="105"/>
      <c r="SGJ25" s="106"/>
      <c r="SGK25" s="107"/>
      <c r="SGL25" s="132"/>
      <c r="SGM25" s="132"/>
      <c r="SGN25" s="132"/>
      <c r="SGO25" s="190"/>
      <c r="SGP25" s="189"/>
      <c r="SGQ25" s="131"/>
      <c r="SGR25" s="105"/>
      <c r="SGS25" s="105"/>
      <c r="SGT25" s="106"/>
      <c r="SGU25" s="107"/>
      <c r="SGV25" s="132"/>
      <c r="SGW25" s="132"/>
      <c r="SGX25" s="132"/>
      <c r="SGY25" s="190"/>
      <c r="SGZ25" s="189"/>
      <c r="SHA25" s="131"/>
      <c r="SHB25" s="105"/>
      <c r="SHC25" s="105"/>
      <c r="SHD25" s="106"/>
      <c r="SHE25" s="107"/>
      <c r="SHF25" s="132"/>
      <c r="SHG25" s="132"/>
      <c r="SHH25" s="132"/>
      <c r="SHI25" s="190"/>
      <c r="SHJ25" s="189"/>
      <c r="SHK25" s="131"/>
      <c r="SHL25" s="105"/>
      <c r="SHM25" s="105"/>
      <c r="SHN25" s="106"/>
      <c r="SHO25" s="107"/>
      <c r="SHP25" s="132"/>
      <c r="SHQ25" s="132"/>
      <c r="SHR25" s="132"/>
      <c r="SHS25" s="190"/>
      <c r="SHT25" s="189"/>
      <c r="SHU25" s="131"/>
      <c r="SHV25" s="105"/>
      <c r="SHW25" s="105"/>
      <c r="SHX25" s="106"/>
      <c r="SHY25" s="107"/>
      <c r="SHZ25" s="132"/>
      <c r="SIA25" s="132"/>
      <c r="SIB25" s="132"/>
      <c r="SIC25" s="190"/>
      <c r="SID25" s="189"/>
      <c r="SIE25" s="131"/>
      <c r="SIF25" s="105"/>
      <c r="SIG25" s="105"/>
      <c r="SIH25" s="106"/>
      <c r="SII25" s="107"/>
      <c r="SIJ25" s="132"/>
      <c r="SIK25" s="132"/>
      <c r="SIL25" s="132"/>
      <c r="SIM25" s="190"/>
      <c r="SIN25" s="189"/>
      <c r="SIO25" s="131"/>
      <c r="SIP25" s="105"/>
      <c r="SIQ25" s="105"/>
      <c r="SIR25" s="106"/>
      <c r="SIS25" s="107"/>
      <c r="SIT25" s="132"/>
      <c r="SIU25" s="132"/>
      <c r="SIV25" s="132"/>
      <c r="SIW25" s="190"/>
      <c r="SIX25" s="189"/>
      <c r="SIY25" s="131"/>
      <c r="SIZ25" s="105"/>
      <c r="SJA25" s="105"/>
      <c r="SJB25" s="106"/>
      <c r="SJC25" s="107"/>
      <c r="SJD25" s="132"/>
      <c r="SJE25" s="132"/>
      <c r="SJF25" s="132"/>
      <c r="SJG25" s="190"/>
      <c r="SJH25" s="189"/>
      <c r="SJI25" s="131"/>
      <c r="SJJ25" s="105"/>
      <c r="SJK25" s="105"/>
      <c r="SJL25" s="106"/>
      <c r="SJM25" s="107"/>
      <c r="SJN25" s="132"/>
      <c r="SJO25" s="132"/>
      <c r="SJP25" s="132"/>
      <c r="SJQ25" s="190"/>
      <c r="SJR25" s="189"/>
      <c r="SJS25" s="131"/>
      <c r="SJT25" s="105"/>
      <c r="SJU25" s="105"/>
      <c r="SJV25" s="106"/>
      <c r="SJW25" s="107"/>
      <c r="SJX25" s="132"/>
      <c r="SJY25" s="132"/>
      <c r="SJZ25" s="132"/>
      <c r="SKA25" s="190"/>
      <c r="SKB25" s="189"/>
      <c r="SKC25" s="131"/>
      <c r="SKD25" s="105"/>
      <c r="SKE25" s="105"/>
      <c r="SKF25" s="106"/>
      <c r="SKG25" s="107"/>
      <c r="SKH25" s="132"/>
      <c r="SKI25" s="132"/>
      <c r="SKJ25" s="132"/>
      <c r="SKK25" s="190"/>
      <c r="SKL25" s="189"/>
      <c r="SKM25" s="131"/>
      <c r="SKN25" s="105"/>
      <c r="SKO25" s="105"/>
      <c r="SKP25" s="106"/>
      <c r="SKQ25" s="107"/>
      <c r="SKR25" s="132"/>
      <c r="SKS25" s="132"/>
      <c r="SKT25" s="132"/>
      <c r="SKU25" s="190"/>
      <c r="SKV25" s="189"/>
      <c r="SKW25" s="131"/>
      <c r="SKX25" s="105"/>
      <c r="SKY25" s="105"/>
      <c r="SKZ25" s="106"/>
      <c r="SLA25" s="107"/>
      <c r="SLB25" s="132"/>
      <c r="SLC25" s="132"/>
      <c r="SLD25" s="132"/>
      <c r="SLE25" s="190"/>
      <c r="SLF25" s="189"/>
      <c r="SLG25" s="131"/>
      <c r="SLH25" s="105"/>
      <c r="SLI25" s="105"/>
      <c r="SLJ25" s="106"/>
      <c r="SLK25" s="107"/>
      <c r="SLL25" s="132"/>
      <c r="SLM25" s="132"/>
      <c r="SLN25" s="132"/>
      <c r="SLO25" s="190"/>
      <c r="SLP25" s="189"/>
      <c r="SLQ25" s="131"/>
      <c r="SLR25" s="105"/>
      <c r="SLS25" s="105"/>
      <c r="SLT25" s="106"/>
      <c r="SLU25" s="107"/>
      <c r="SLV25" s="132"/>
      <c r="SLW25" s="132"/>
      <c r="SLX25" s="132"/>
      <c r="SLY25" s="190"/>
      <c r="SLZ25" s="189"/>
      <c r="SMA25" s="131"/>
      <c r="SMB25" s="105"/>
      <c r="SMC25" s="105"/>
      <c r="SMD25" s="106"/>
      <c r="SME25" s="107"/>
      <c r="SMF25" s="132"/>
      <c r="SMG25" s="132"/>
      <c r="SMH25" s="132"/>
      <c r="SMI25" s="190"/>
      <c r="SMJ25" s="189"/>
      <c r="SMK25" s="131"/>
      <c r="SML25" s="105"/>
      <c r="SMM25" s="105"/>
      <c r="SMN25" s="106"/>
      <c r="SMO25" s="107"/>
      <c r="SMP25" s="132"/>
      <c r="SMQ25" s="132"/>
      <c r="SMR25" s="132"/>
      <c r="SMS25" s="190"/>
      <c r="SMT25" s="189"/>
      <c r="SMU25" s="131"/>
      <c r="SMV25" s="105"/>
      <c r="SMW25" s="105"/>
      <c r="SMX25" s="106"/>
      <c r="SMY25" s="107"/>
      <c r="SMZ25" s="132"/>
      <c r="SNA25" s="132"/>
      <c r="SNB25" s="132"/>
      <c r="SNC25" s="190"/>
      <c r="SND25" s="189"/>
      <c r="SNE25" s="131"/>
      <c r="SNF25" s="105"/>
      <c r="SNG25" s="105"/>
      <c r="SNH25" s="106"/>
      <c r="SNI25" s="107"/>
      <c r="SNJ25" s="132"/>
      <c r="SNK25" s="132"/>
      <c r="SNL25" s="132"/>
      <c r="SNM25" s="190"/>
      <c r="SNN25" s="189"/>
      <c r="SNO25" s="131"/>
      <c r="SNP25" s="105"/>
      <c r="SNQ25" s="105"/>
      <c r="SNR25" s="106"/>
      <c r="SNS25" s="107"/>
      <c r="SNT25" s="132"/>
      <c r="SNU25" s="132"/>
      <c r="SNV25" s="132"/>
      <c r="SNW25" s="190"/>
      <c r="SNX25" s="189"/>
      <c r="SNY25" s="131"/>
      <c r="SNZ25" s="105"/>
      <c r="SOA25" s="105"/>
      <c r="SOB25" s="106"/>
      <c r="SOC25" s="107"/>
      <c r="SOD25" s="132"/>
      <c r="SOE25" s="132"/>
      <c r="SOF25" s="132"/>
      <c r="SOG25" s="190"/>
      <c r="SOH25" s="189"/>
      <c r="SOI25" s="131"/>
      <c r="SOJ25" s="105"/>
      <c r="SOK25" s="105"/>
      <c r="SOL25" s="106"/>
      <c r="SOM25" s="107"/>
      <c r="SON25" s="132"/>
      <c r="SOO25" s="132"/>
      <c r="SOP25" s="132"/>
      <c r="SOQ25" s="190"/>
      <c r="SOR25" s="189"/>
      <c r="SOS25" s="131"/>
      <c r="SOT25" s="105"/>
      <c r="SOU25" s="105"/>
      <c r="SOV25" s="106"/>
      <c r="SOW25" s="107"/>
      <c r="SOX25" s="132"/>
      <c r="SOY25" s="132"/>
      <c r="SOZ25" s="132"/>
      <c r="SPA25" s="190"/>
      <c r="SPB25" s="189"/>
      <c r="SPC25" s="131"/>
      <c r="SPD25" s="105"/>
      <c r="SPE25" s="105"/>
      <c r="SPF25" s="106"/>
      <c r="SPG25" s="107"/>
      <c r="SPH25" s="132"/>
      <c r="SPI25" s="132"/>
      <c r="SPJ25" s="132"/>
      <c r="SPK25" s="190"/>
      <c r="SPL25" s="189"/>
      <c r="SPM25" s="131"/>
      <c r="SPN25" s="105"/>
      <c r="SPO25" s="105"/>
      <c r="SPP25" s="106"/>
      <c r="SPQ25" s="107"/>
      <c r="SPR25" s="132"/>
      <c r="SPS25" s="132"/>
      <c r="SPT25" s="132"/>
      <c r="SPU25" s="190"/>
      <c r="SPV25" s="189"/>
      <c r="SPW25" s="131"/>
      <c r="SPX25" s="105"/>
      <c r="SPY25" s="105"/>
      <c r="SPZ25" s="106"/>
      <c r="SQA25" s="107"/>
      <c r="SQB25" s="132"/>
      <c r="SQC25" s="132"/>
      <c r="SQD25" s="132"/>
      <c r="SQE25" s="190"/>
      <c r="SQF25" s="189"/>
      <c r="SQG25" s="131"/>
      <c r="SQH25" s="105"/>
      <c r="SQI25" s="105"/>
      <c r="SQJ25" s="106"/>
      <c r="SQK25" s="107"/>
      <c r="SQL25" s="132"/>
      <c r="SQM25" s="132"/>
      <c r="SQN25" s="132"/>
      <c r="SQO25" s="190"/>
      <c r="SQP25" s="189"/>
      <c r="SQQ25" s="131"/>
      <c r="SQR25" s="105"/>
      <c r="SQS25" s="105"/>
      <c r="SQT25" s="106"/>
      <c r="SQU25" s="107"/>
      <c r="SQV25" s="132"/>
      <c r="SQW25" s="132"/>
      <c r="SQX25" s="132"/>
      <c r="SQY25" s="190"/>
      <c r="SQZ25" s="189"/>
      <c r="SRA25" s="131"/>
      <c r="SRB25" s="105"/>
      <c r="SRC25" s="105"/>
      <c r="SRD25" s="106"/>
      <c r="SRE25" s="107"/>
      <c r="SRF25" s="132"/>
      <c r="SRG25" s="132"/>
      <c r="SRH25" s="132"/>
      <c r="SRI25" s="190"/>
      <c r="SRJ25" s="189"/>
      <c r="SRK25" s="131"/>
      <c r="SRL25" s="105"/>
      <c r="SRM25" s="105"/>
      <c r="SRN25" s="106"/>
      <c r="SRO25" s="107"/>
      <c r="SRP25" s="132"/>
      <c r="SRQ25" s="132"/>
      <c r="SRR25" s="132"/>
      <c r="SRS25" s="190"/>
      <c r="SRT25" s="189"/>
      <c r="SRU25" s="131"/>
      <c r="SRV25" s="105"/>
      <c r="SRW25" s="105"/>
      <c r="SRX25" s="106"/>
      <c r="SRY25" s="107"/>
      <c r="SRZ25" s="132"/>
      <c r="SSA25" s="132"/>
      <c r="SSB25" s="132"/>
      <c r="SSC25" s="190"/>
      <c r="SSD25" s="189"/>
      <c r="SSE25" s="131"/>
      <c r="SSF25" s="105"/>
      <c r="SSG25" s="105"/>
      <c r="SSH25" s="106"/>
      <c r="SSI25" s="107"/>
      <c r="SSJ25" s="132"/>
      <c r="SSK25" s="132"/>
      <c r="SSL25" s="132"/>
      <c r="SSM25" s="190"/>
      <c r="SSN25" s="189"/>
      <c r="SSO25" s="131"/>
      <c r="SSP25" s="105"/>
      <c r="SSQ25" s="105"/>
      <c r="SSR25" s="106"/>
      <c r="SSS25" s="107"/>
      <c r="SST25" s="132"/>
      <c r="SSU25" s="132"/>
      <c r="SSV25" s="132"/>
      <c r="SSW25" s="190"/>
      <c r="SSX25" s="189"/>
      <c r="SSY25" s="131"/>
      <c r="SSZ25" s="105"/>
      <c r="STA25" s="105"/>
      <c r="STB25" s="106"/>
      <c r="STC25" s="107"/>
      <c r="STD25" s="132"/>
      <c r="STE25" s="132"/>
      <c r="STF25" s="132"/>
      <c r="STG25" s="190"/>
      <c r="STH25" s="189"/>
      <c r="STI25" s="131"/>
      <c r="STJ25" s="105"/>
      <c r="STK25" s="105"/>
      <c r="STL25" s="106"/>
      <c r="STM25" s="107"/>
      <c r="STN25" s="132"/>
      <c r="STO25" s="132"/>
      <c r="STP25" s="132"/>
      <c r="STQ25" s="190"/>
      <c r="STR25" s="189"/>
      <c r="STS25" s="131"/>
      <c r="STT25" s="105"/>
      <c r="STU25" s="105"/>
      <c r="STV25" s="106"/>
      <c r="STW25" s="107"/>
      <c r="STX25" s="132"/>
      <c r="STY25" s="132"/>
      <c r="STZ25" s="132"/>
      <c r="SUA25" s="190"/>
      <c r="SUB25" s="189"/>
      <c r="SUC25" s="131"/>
      <c r="SUD25" s="105"/>
      <c r="SUE25" s="105"/>
      <c r="SUF25" s="106"/>
      <c r="SUG25" s="107"/>
      <c r="SUH25" s="132"/>
      <c r="SUI25" s="132"/>
      <c r="SUJ25" s="132"/>
      <c r="SUK25" s="190"/>
      <c r="SUL25" s="189"/>
      <c r="SUM25" s="131"/>
      <c r="SUN25" s="105"/>
      <c r="SUO25" s="105"/>
      <c r="SUP25" s="106"/>
      <c r="SUQ25" s="107"/>
      <c r="SUR25" s="132"/>
      <c r="SUS25" s="132"/>
      <c r="SUT25" s="132"/>
      <c r="SUU25" s="190"/>
      <c r="SUV25" s="189"/>
      <c r="SUW25" s="131"/>
      <c r="SUX25" s="105"/>
      <c r="SUY25" s="105"/>
      <c r="SUZ25" s="106"/>
      <c r="SVA25" s="107"/>
      <c r="SVB25" s="132"/>
      <c r="SVC25" s="132"/>
      <c r="SVD25" s="132"/>
      <c r="SVE25" s="190"/>
      <c r="SVF25" s="189"/>
      <c r="SVG25" s="131"/>
      <c r="SVH25" s="105"/>
      <c r="SVI25" s="105"/>
      <c r="SVJ25" s="106"/>
      <c r="SVK25" s="107"/>
      <c r="SVL25" s="132"/>
      <c r="SVM25" s="132"/>
      <c r="SVN25" s="132"/>
      <c r="SVO25" s="190"/>
      <c r="SVP25" s="189"/>
      <c r="SVQ25" s="131"/>
      <c r="SVR25" s="105"/>
      <c r="SVS25" s="105"/>
      <c r="SVT25" s="106"/>
      <c r="SVU25" s="107"/>
      <c r="SVV25" s="132"/>
      <c r="SVW25" s="132"/>
      <c r="SVX25" s="132"/>
      <c r="SVY25" s="190"/>
      <c r="SVZ25" s="189"/>
      <c r="SWA25" s="131"/>
      <c r="SWB25" s="105"/>
      <c r="SWC25" s="105"/>
      <c r="SWD25" s="106"/>
      <c r="SWE25" s="107"/>
      <c r="SWF25" s="132"/>
      <c r="SWG25" s="132"/>
      <c r="SWH25" s="132"/>
      <c r="SWI25" s="190"/>
      <c r="SWJ25" s="189"/>
      <c r="SWK25" s="131"/>
      <c r="SWL25" s="105"/>
      <c r="SWM25" s="105"/>
      <c r="SWN25" s="106"/>
      <c r="SWO25" s="107"/>
      <c r="SWP25" s="132"/>
      <c r="SWQ25" s="132"/>
      <c r="SWR25" s="132"/>
      <c r="SWS25" s="190"/>
      <c r="SWT25" s="189"/>
      <c r="SWU25" s="131"/>
      <c r="SWV25" s="105"/>
      <c r="SWW25" s="105"/>
      <c r="SWX25" s="106"/>
      <c r="SWY25" s="107"/>
      <c r="SWZ25" s="132"/>
      <c r="SXA25" s="132"/>
      <c r="SXB25" s="132"/>
      <c r="SXC25" s="190"/>
      <c r="SXD25" s="189"/>
      <c r="SXE25" s="131"/>
      <c r="SXF25" s="105"/>
      <c r="SXG25" s="105"/>
      <c r="SXH25" s="106"/>
      <c r="SXI25" s="107"/>
      <c r="SXJ25" s="132"/>
      <c r="SXK25" s="132"/>
      <c r="SXL25" s="132"/>
      <c r="SXM25" s="190"/>
      <c r="SXN25" s="189"/>
      <c r="SXO25" s="131"/>
      <c r="SXP25" s="105"/>
      <c r="SXQ25" s="105"/>
      <c r="SXR25" s="106"/>
      <c r="SXS25" s="107"/>
      <c r="SXT25" s="132"/>
      <c r="SXU25" s="132"/>
      <c r="SXV25" s="132"/>
      <c r="SXW25" s="190"/>
      <c r="SXX25" s="189"/>
      <c r="SXY25" s="131"/>
      <c r="SXZ25" s="105"/>
      <c r="SYA25" s="105"/>
      <c r="SYB25" s="106"/>
      <c r="SYC25" s="107"/>
      <c r="SYD25" s="132"/>
      <c r="SYE25" s="132"/>
      <c r="SYF25" s="132"/>
      <c r="SYG25" s="190"/>
      <c r="SYH25" s="189"/>
      <c r="SYI25" s="131"/>
      <c r="SYJ25" s="105"/>
      <c r="SYK25" s="105"/>
      <c r="SYL25" s="106"/>
      <c r="SYM25" s="107"/>
      <c r="SYN25" s="132"/>
      <c r="SYO25" s="132"/>
      <c r="SYP25" s="132"/>
      <c r="SYQ25" s="190"/>
      <c r="SYR25" s="189"/>
      <c r="SYS25" s="131"/>
      <c r="SYT25" s="105"/>
      <c r="SYU25" s="105"/>
      <c r="SYV25" s="106"/>
      <c r="SYW25" s="107"/>
      <c r="SYX25" s="132"/>
      <c r="SYY25" s="132"/>
      <c r="SYZ25" s="132"/>
      <c r="SZA25" s="190"/>
      <c r="SZB25" s="189"/>
      <c r="SZC25" s="131"/>
      <c r="SZD25" s="105"/>
      <c r="SZE25" s="105"/>
      <c r="SZF25" s="106"/>
      <c r="SZG25" s="107"/>
      <c r="SZH25" s="132"/>
      <c r="SZI25" s="132"/>
      <c r="SZJ25" s="132"/>
      <c r="SZK25" s="190"/>
      <c r="SZL25" s="189"/>
      <c r="SZM25" s="131"/>
      <c r="SZN25" s="105"/>
      <c r="SZO25" s="105"/>
      <c r="SZP25" s="106"/>
      <c r="SZQ25" s="107"/>
      <c r="SZR25" s="132"/>
      <c r="SZS25" s="132"/>
      <c r="SZT25" s="132"/>
      <c r="SZU25" s="190"/>
      <c r="SZV25" s="189"/>
      <c r="SZW25" s="131"/>
      <c r="SZX25" s="105"/>
      <c r="SZY25" s="105"/>
      <c r="SZZ25" s="106"/>
      <c r="TAA25" s="107"/>
      <c r="TAB25" s="132"/>
      <c r="TAC25" s="132"/>
      <c r="TAD25" s="132"/>
      <c r="TAE25" s="190"/>
      <c r="TAF25" s="189"/>
      <c r="TAG25" s="131"/>
      <c r="TAH25" s="105"/>
      <c r="TAI25" s="105"/>
      <c r="TAJ25" s="106"/>
      <c r="TAK25" s="107"/>
      <c r="TAL25" s="132"/>
      <c r="TAM25" s="132"/>
      <c r="TAN25" s="132"/>
      <c r="TAO25" s="190"/>
      <c r="TAP25" s="189"/>
      <c r="TAQ25" s="131"/>
      <c r="TAR25" s="105"/>
      <c r="TAS25" s="105"/>
      <c r="TAT25" s="106"/>
      <c r="TAU25" s="107"/>
      <c r="TAV25" s="132"/>
      <c r="TAW25" s="132"/>
      <c r="TAX25" s="132"/>
      <c r="TAY25" s="190"/>
      <c r="TAZ25" s="189"/>
      <c r="TBA25" s="131"/>
      <c r="TBB25" s="105"/>
      <c r="TBC25" s="105"/>
      <c r="TBD25" s="106"/>
      <c r="TBE25" s="107"/>
      <c r="TBF25" s="132"/>
      <c r="TBG25" s="132"/>
      <c r="TBH25" s="132"/>
      <c r="TBI25" s="190"/>
      <c r="TBJ25" s="189"/>
      <c r="TBK25" s="131"/>
      <c r="TBL25" s="105"/>
      <c r="TBM25" s="105"/>
      <c r="TBN25" s="106"/>
      <c r="TBO25" s="107"/>
      <c r="TBP25" s="132"/>
      <c r="TBQ25" s="132"/>
      <c r="TBR25" s="132"/>
      <c r="TBS25" s="190"/>
      <c r="TBT25" s="189"/>
      <c r="TBU25" s="131"/>
      <c r="TBV25" s="105"/>
      <c r="TBW25" s="105"/>
      <c r="TBX25" s="106"/>
      <c r="TBY25" s="107"/>
      <c r="TBZ25" s="132"/>
      <c r="TCA25" s="132"/>
      <c r="TCB25" s="132"/>
      <c r="TCC25" s="190"/>
      <c r="TCD25" s="189"/>
      <c r="TCE25" s="131"/>
      <c r="TCF25" s="105"/>
      <c r="TCG25" s="105"/>
      <c r="TCH25" s="106"/>
      <c r="TCI25" s="107"/>
      <c r="TCJ25" s="132"/>
      <c r="TCK25" s="132"/>
      <c r="TCL25" s="132"/>
      <c r="TCM25" s="190"/>
      <c r="TCN25" s="189"/>
      <c r="TCO25" s="131"/>
      <c r="TCP25" s="105"/>
      <c r="TCQ25" s="105"/>
      <c r="TCR25" s="106"/>
      <c r="TCS25" s="107"/>
      <c r="TCT25" s="132"/>
      <c r="TCU25" s="132"/>
      <c r="TCV25" s="132"/>
      <c r="TCW25" s="190"/>
      <c r="TCX25" s="189"/>
      <c r="TCY25" s="131"/>
      <c r="TCZ25" s="105"/>
      <c r="TDA25" s="105"/>
      <c r="TDB25" s="106"/>
      <c r="TDC25" s="107"/>
      <c r="TDD25" s="132"/>
      <c r="TDE25" s="132"/>
      <c r="TDF25" s="132"/>
      <c r="TDG25" s="190"/>
      <c r="TDH25" s="189"/>
      <c r="TDI25" s="131"/>
      <c r="TDJ25" s="105"/>
      <c r="TDK25" s="105"/>
      <c r="TDL25" s="106"/>
      <c r="TDM25" s="107"/>
      <c r="TDN25" s="132"/>
      <c r="TDO25" s="132"/>
      <c r="TDP25" s="132"/>
      <c r="TDQ25" s="190"/>
      <c r="TDR25" s="189"/>
      <c r="TDS25" s="131"/>
      <c r="TDT25" s="105"/>
      <c r="TDU25" s="105"/>
      <c r="TDV25" s="106"/>
      <c r="TDW25" s="107"/>
      <c r="TDX25" s="132"/>
      <c r="TDY25" s="132"/>
      <c r="TDZ25" s="132"/>
      <c r="TEA25" s="190"/>
      <c r="TEB25" s="189"/>
      <c r="TEC25" s="131"/>
      <c r="TED25" s="105"/>
      <c r="TEE25" s="105"/>
      <c r="TEF25" s="106"/>
      <c r="TEG25" s="107"/>
      <c r="TEH25" s="132"/>
      <c r="TEI25" s="132"/>
      <c r="TEJ25" s="132"/>
      <c r="TEK25" s="190"/>
      <c r="TEL25" s="189"/>
      <c r="TEM25" s="131"/>
      <c r="TEN25" s="105"/>
      <c r="TEO25" s="105"/>
      <c r="TEP25" s="106"/>
      <c r="TEQ25" s="107"/>
      <c r="TER25" s="132"/>
      <c r="TES25" s="132"/>
      <c r="TET25" s="132"/>
      <c r="TEU25" s="190"/>
      <c r="TEV25" s="189"/>
      <c r="TEW25" s="131"/>
      <c r="TEX25" s="105"/>
      <c r="TEY25" s="105"/>
      <c r="TEZ25" s="106"/>
      <c r="TFA25" s="107"/>
      <c r="TFB25" s="132"/>
      <c r="TFC25" s="132"/>
      <c r="TFD25" s="132"/>
      <c r="TFE25" s="190"/>
      <c r="TFF25" s="189"/>
      <c r="TFG25" s="131"/>
      <c r="TFH25" s="105"/>
      <c r="TFI25" s="105"/>
      <c r="TFJ25" s="106"/>
      <c r="TFK25" s="107"/>
      <c r="TFL25" s="132"/>
      <c r="TFM25" s="132"/>
      <c r="TFN25" s="132"/>
      <c r="TFO25" s="190"/>
      <c r="TFP25" s="189"/>
      <c r="TFQ25" s="131"/>
      <c r="TFR25" s="105"/>
      <c r="TFS25" s="105"/>
      <c r="TFT25" s="106"/>
      <c r="TFU25" s="107"/>
      <c r="TFV25" s="132"/>
      <c r="TFW25" s="132"/>
      <c r="TFX25" s="132"/>
      <c r="TFY25" s="190"/>
      <c r="TFZ25" s="189"/>
      <c r="TGA25" s="131"/>
      <c r="TGB25" s="105"/>
      <c r="TGC25" s="105"/>
      <c r="TGD25" s="106"/>
      <c r="TGE25" s="107"/>
      <c r="TGF25" s="132"/>
      <c r="TGG25" s="132"/>
      <c r="TGH25" s="132"/>
      <c r="TGI25" s="190"/>
      <c r="TGJ25" s="189"/>
      <c r="TGK25" s="131"/>
      <c r="TGL25" s="105"/>
      <c r="TGM25" s="105"/>
      <c r="TGN25" s="106"/>
      <c r="TGO25" s="107"/>
      <c r="TGP25" s="132"/>
      <c r="TGQ25" s="132"/>
      <c r="TGR25" s="132"/>
      <c r="TGS25" s="190"/>
      <c r="TGT25" s="189"/>
      <c r="TGU25" s="131"/>
      <c r="TGV25" s="105"/>
      <c r="TGW25" s="105"/>
      <c r="TGX25" s="106"/>
      <c r="TGY25" s="107"/>
      <c r="TGZ25" s="132"/>
      <c r="THA25" s="132"/>
      <c r="THB25" s="132"/>
      <c r="THC25" s="190"/>
      <c r="THD25" s="189"/>
      <c r="THE25" s="131"/>
      <c r="THF25" s="105"/>
      <c r="THG25" s="105"/>
      <c r="THH25" s="106"/>
      <c r="THI25" s="107"/>
      <c r="THJ25" s="132"/>
      <c r="THK25" s="132"/>
      <c r="THL25" s="132"/>
      <c r="THM25" s="190"/>
      <c r="THN25" s="189"/>
      <c r="THO25" s="131"/>
      <c r="THP25" s="105"/>
      <c r="THQ25" s="105"/>
      <c r="THR25" s="106"/>
      <c r="THS25" s="107"/>
      <c r="THT25" s="132"/>
      <c r="THU25" s="132"/>
      <c r="THV25" s="132"/>
      <c r="THW25" s="190"/>
      <c r="THX25" s="189"/>
      <c r="THY25" s="131"/>
      <c r="THZ25" s="105"/>
      <c r="TIA25" s="105"/>
      <c r="TIB25" s="106"/>
      <c r="TIC25" s="107"/>
      <c r="TID25" s="132"/>
      <c r="TIE25" s="132"/>
      <c r="TIF25" s="132"/>
      <c r="TIG25" s="190"/>
      <c r="TIH25" s="189"/>
      <c r="TII25" s="131"/>
      <c r="TIJ25" s="105"/>
      <c r="TIK25" s="105"/>
      <c r="TIL25" s="106"/>
      <c r="TIM25" s="107"/>
      <c r="TIN25" s="132"/>
      <c r="TIO25" s="132"/>
      <c r="TIP25" s="132"/>
      <c r="TIQ25" s="190"/>
      <c r="TIR25" s="189"/>
      <c r="TIS25" s="131"/>
      <c r="TIT25" s="105"/>
      <c r="TIU25" s="105"/>
      <c r="TIV25" s="106"/>
      <c r="TIW25" s="107"/>
      <c r="TIX25" s="132"/>
      <c r="TIY25" s="132"/>
      <c r="TIZ25" s="132"/>
      <c r="TJA25" s="190"/>
      <c r="TJB25" s="189"/>
      <c r="TJC25" s="131"/>
      <c r="TJD25" s="105"/>
      <c r="TJE25" s="105"/>
      <c r="TJF25" s="106"/>
      <c r="TJG25" s="107"/>
      <c r="TJH25" s="132"/>
      <c r="TJI25" s="132"/>
      <c r="TJJ25" s="132"/>
      <c r="TJK25" s="190"/>
      <c r="TJL25" s="189"/>
      <c r="TJM25" s="131"/>
      <c r="TJN25" s="105"/>
      <c r="TJO25" s="105"/>
      <c r="TJP25" s="106"/>
      <c r="TJQ25" s="107"/>
      <c r="TJR25" s="132"/>
      <c r="TJS25" s="132"/>
      <c r="TJT25" s="132"/>
      <c r="TJU25" s="190"/>
      <c r="TJV25" s="189"/>
      <c r="TJW25" s="131"/>
      <c r="TJX25" s="105"/>
      <c r="TJY25" s="105"/>
      <c r="TJZ25" s="106"/>
      <c r="TKA25" s="107"/>
      <c r="TKB25" s="132"/>
      <c r="TKC25" s="132"/>
      <c r="TKD25" s="132"/>
      <c r="TKE25" s="190"/>
      <c r="TKF25" s="189"/>
      <c r="TKG25" s="131"/>
      <c r="TKH25" s="105"/>
      <c r="TKI25" s="105"/>
      <c r="TKJ25" s="106"/>
      <c r="TKK25" s="107"/>
      <c r="TKL25" s="132"/>
      <c r="TKM25" s="132"/>
      <c r="TKN25" s="132"/>
      <c r="TKO25" s="190"/>
      <c r="TKP25" s="189"/>
      <c r="TKQ25" s="131"/>
      <c r="TKR25" s="105"/>
      <c r="TKS25" s="105"/>
      <c r="TKT25" s="106"/>
      <c r="TKU25" s="107"/>
      <c r="TKV25" s="132"/>
      <c r="TKW25" s="132"/>
      <c r="TKX25" s="132"/>
      <c r="TKY25" s="190"/>
      <c r="TKZ25" s="189"/>
      <c r="TLA25" s="131"/>
      <c r="TLB25" s="105"/>
      <c r="TLC25" s="105"/>
      <c r="TLD25" s="106"/>
      <c r="TLE25" s="107"/>
      <c r="TLF25" s="132"/>
      <c r="TLG25" s="132"/>
      <c r="TLH25" s="132"/>
      <c r="TLI25" s="190"/>
      <c r="TLJ25" s="189"/>
      <c r="TLK25" s="131"/>
      <c r="TLL25" s="105"/>
      <c r="TLM25" s="105"/>
      <c r="TLN25" s="106"/>
      <c r="TLO25" s="107"/>
      <c r="TLP25" s="132"/>
      <c r="TLQ25" s="132"/>
      <c r="TLR25" s="132"/>
      <c r="TLS25" s="190"/>
      <c r="TLT25" s="189"/>
      <c r="TLU25" s="131"/>
      <c r="TLV25" s="105"/>
      <c r="TLW25" s="105"/>
      <c r="TLX25" s="106"/>
      <c r="TLY25" s="107"/>
      <c r="TLZ25" s="132"/>
      <c r="TMA25" s="132"/>
      <c r="TMB25" s="132"/>
      <c r="TMC25" s="190"/>
      <c r="TMD25" s="189"/>
      <c r="TME25" s="131"/>
      <c r="TMF25" s="105"/>
      <c r="TMG25" s="105"/>
      <c r="TMH25" s="106"/>
      <c r="TMI25" s="107"/>
      <c r="TMJ25" s="132"/>
      <c r="TMK25" s="132"/>
      <c r="TML25" s="132"/>
      <c r="TMM25" s="190"/>
      <c r="TMN25" s="189"/>
      <c r="TMO25" s="131"/>
      <c r="TMP25" s="105"/>
      <c r="TMQ25" s="105"/>
      <c r="TMR25" s="106"/>
      <c r="TMS25" s="107"/>
      <c r="TMT25" s="132"/>
      <c r="TMU25" s="132"/>
      <c r="TMV25" s="132"/>
      <c r="TMW25" s="190"/>
      <c r="TMX25" s="189"/>
      <c r="TMY25" s="131"/>
      <c r="TMZ25" s="105"/>
      <c r="TNA25" s="105"/>
      <c r="TNB25" s="106"/>
      <c r="TNC25" s="107"/>
      <c r="TND25" s="132"/>
      <c r="TNE25" s="132"/>
      <c r="TNF25" s="132"/>
      <c r="TNG25" s="190"/>
      <c r="TNH25" s="189"/>
      <c r="TNI25" s="131"/>
      <c r="TNJ25" s="105"/>
      <c r="TNK25" s="105"/>
      <c r="TNL25" s="106"/>
      <c r="TNM25" s="107"/>
      <c r="TNN25" s="132"/>
      <c r="TNO25" s="132"/>
      <c r="TNP25" s="132"/>
      <c r="TNQ25" s="190"/>
      <c r="TNR25" s="189"/>
      <c r="TNS25" s="131"/>
      <c r="TNT25" s="105"/>
      <c r="TNU25" s="105"/>
      <c r="TNV25" s="106"/>
      <c r="TNW25" s="107"/>
      <c r="TNX25" s="132"/>
      <c r="TNY25" s="132"/>
      <c r="TNZ25" s="132"/>
      <c r="TOA25" s="190"/>
      <c r="TOB25" s="189"/>
      <c r="TOC25" s="131"/>
      <c r="TOD25" s="105"/>
      <c r="TOE25" s="105"/>
      <c r="TOF25" s="106"/>
      <c r="TOG25" s="107"/>
      <c r="TOH25" s="132"/>
      <c r="TOI25" s="132"/>
      <c r="TOJ25" s="132"/>
      <c r="TOK25" s="190"/>
      <c r="TOL25" s="189"/>
      <c r="TOM25" s="131"/>
      <c r="TON25" s="105"/>
      <c r="TOO25" s="105"/>
      <c r="TOP25" s="106"/>
      <c r="TOQ25" s="107"/>
      <c r="TOR25" s="132"/>
      <c r="TOS25" s="132"/>
      <c r="TOT25" s="132"/>
      <c r="TOU25" s="190"/>
      <c r="TOV25" s="189"/>
      <c r="TOW25" s="131"/>
      <c r="TOX25" s="105"/>
      <c r="TOY25" s="105"/>
      <c r="TOZ25" s="106"/>
      <c r="TPA25" s="107"/>
      <c r="TPB25" s="132"/>
      <c r="TPC25" s="132"/>
      <c r="TPD25" s="132"/>
      <c r="TPE25" s="190"/>
      <c r="TPF25" s="189"/>
      <c r="TPG25" s="131"/>
      <c r="TPH25" s="105"/>
      <c r="TPI25" s="105"/>
      <c r="TPJ25" s="106"/>
      <c r="TPK25" s="107"/>
      <c r="TPL25" s="132"/>
      <c r="TPM25" s="132"/>
      <c r="TPN25" s="132"/>
      <c r="TPO25" s="190"/>
      <c r="TPP25" s="189"/>
      <c r="TPQ25" s="131"/>
      <c r="TPR25" s="105"/>
      <c r="TPS25" s="105"/>
      <c r="TPT25" s="106"/>
      <c r="TPU25" s="107"/>
      <c r="TPV25" s="132"/>
      <c r="TPW25" s="132"/>
      <c r="TPX25" s="132"/>
      <c r="TPY25" s="190"/>
      <c r="TPZ25" s="189"/>
      <c r="TQA25" s="131"/>
      <c r="TQB25" s="105"/>
      <c r="TQC25" s="105"/>
      <c r="TQD25" s="106"/>
      <c r="TQE25" s="107"/>
      <c r="TQF25" s="132"/>
      <c r="TQG25" s="132"/>
      <c r="TQH25" s="132"/>
      <c r="TQI25" s="190"/>
      <c r="TQJ25" s="189"/>
      <c r="TQK25" s="131"/>
      <c r="TQL25" s="105"/>
      <c r="TQM25" s="105"/>
      <c r="TQN25" s="106"/>
      <c r="TQO25" s="107"/>
      <c r="TQP25" s="132"/>
      <c r="TQQ25" s="132"/>
      <c r="TQR25" s="132"/>
      <c r="TQS25" s="190"/>
      <c r="TQT25" s="189"/>
      <c r="TQU25" s="131"/>
      <c r="TQV25" s="105"/>
      <c r="TQW25" s="105"/>
      <c r="TQX25" s="106"/>
      <c r="TQY25" s="107"/>
      <c r="TQZ25" s="132"/>
      <c r="TRA25" s="132"/>
      <c r="TRB25" s="132"/>
      <c r="TRC25" s="190"/>
      <c r="TRD25" s="189"/>
      <c r="TRE25" s="131"/>
      <c r="TRF25" s="105"/>
      <c r="TRG25" s="105"/>
      <c r="TRH25" s="106"/>
      <c r="TRI25" s="107"/>
      <c r="TRJ25" s="132"/>
      <c r="TRK25" s="132"/>
      <c r="TRL25" s="132"/>
      <c r="TRM25" s="190"/>
      <c r="TRN25" s="189"/>
      <c r="TRO25" s="131"/>
      <c r="TRP25" s="105"/>
      <c r="TRQ25" s="105"/>
      <c r="TRR25" s="106"/>
      <c r="TRS25" s="107"/>
      <c r="TRT25" s="132"/>
      <c r="TRU25" s="132"/>
      <c r="TRV25" s="132"/>
      <c r="TRW25" s="190"/>
      <c r="TRX25" s="189"/>
      <c r="TRY25" s="131"/>
      <c r="TRZ25" s="105"/>
      <c r="TSA25" s="105"/>
      <c r="TSB25" s="106"/>
      <c r="TSC25" s="107"/>
      <c r="TSD25" s="132"/>
      <c r="TSE25" s="132"/>
      <c r="TSF25" s="132"/>
      <c r="TSG25" s="190"/>
      <c r="TSH25" s="189"/>
      <c r="TSI25" s="131"/>
      <c r="TSJ25" s="105"/>
      <c r="TSK25" s="105"/>
      <c r="TSL25" s="106"/>
      <c r="TSM25" s="107"/>
      <c r="TSN25" s="132"/>
      <c r="TSO25" s="132"/>
      <c r="TSP25" s="132"/>
      <c r="TSQ25" s="190"/>
      <c r="TSR25" s="189"/>
      <c r="TSS25" s="131"/>
      <c r="TST25" s="105"/>
      <c r="TSU25" s="105"/>
      <c r="TSV25" s="106"/>
      <c r="TSW25" s="107"/>
      <c r="TSX25" s="132"/>
      <c r="TSY25" s="132"/>
      <c r="TSZ25" s="132"/>
      <c r="TTA25" s="190"/>
      <c r="TTB25" s="189"/>
      <c r="TTC25" s="131"/>
      <c r="TTD25" s="105"/>
      <c r="TTE25" s="105"/>
      <c r="TTF25" s="106"/>
      <c r="TTG25" s="107"/>
      <c r="TTH25" s="132"/>
      <c r="TTI25" s="132"/>
      <c r="TTJ25" s="132"/>
      <c r="TTK25" s="190"/>
      <c r="TTL25" s="189"/>
      <c r="TTM25" s="131"/>
      <c r="TTN25" s="105"/>
      <c r="TTO25" s="105"/>
      <c r="TTP25" s="106"/>
      <c r="TTQ25" s="107"/>
      <c r="TTR25" s="132"/>
      <c r="TTS25" s="132"/>
      <c r="TTT25" s="132"/>
      <c r="TTU25" s="190"/>
      <c r="TTV25" s="189"/>
      <c r="TTW25" s="131"/>
      <c r="TTX25" s="105"/>
      <c r="TTY25" s="105"/>
      <c r="TTZ25" s="106"/>
      <c r="TUA25" s="107"/>
      <c r="TUB25" s="132"/>
      <c r="TUC25" s="132"/>
      <c r="TUD25" s="132"/>
      <c r="TUE25" s="190"/>
      <c r="TUF25" s="189"/>
      <c r="TUG25" s="131"/>
      <c r="TUH25" s="105"/>
      <c r="TUI25" s="105"/>
      <c r="TUJ25" s="106"/>
      <c r="TUK25" s="107"/>
      <c r="TUL25" s="132"/>
      <c r="TUM25" s="132"/>
      <c r="TUN25" s="132"/>
      <c r="TUO25" s="190"/>
      <c r="TUP25" s="189"/>
      <c r="TUQ25" s="131"/>
      <c r="TUR25" s="105"/>
      <c r="TUS25" s="105"/>
      <c r="TUT25" s="106"/>
      <c r="TUU25" s="107"/>
      <c r="TUV25" s="132"/>
      <c r="TUW25" s="132"/>
      <c r="TUX25" s="132"/>
      <c r="TUY25" s="190"/>
      <c r="TUZ25" s="189"/>
      <c r="TVA25" s="131"/>
      <c r="TVB25" s="105"/>
      <c r="TVC25" s="105"/>
      <c r="TVD25" s="106"/>
      <c r="TVE25" s="107"/>
      <c r="TVF25" s="132"/>
      <c r="TVG25" s="132"/>
      <c r="TVH25" s="132"/>
      <c r="TVI25" s="190"/>
      <c r="TVJ25" s="189"/>
      <c r="TVK25" s="131"/>
      <c r="TVL25" s="105"/>
      <c r="TVM25" s="105"/>
      <c r="TVN25" s="106"/>
      <c r="TVO25" s="107"/>
      <c r="TVP25" s="132"/>
      <c r="TVQ25" s="132"/>
      <c r="TVR25" s="132"/>
      <c r="TVS25" s="190"/>
      <c r="TVT25" s="189"/>
      <c r="TVU25" s="131"/>
      <c r="TVV25" s="105"/>
      <c r="TVW25" s="105"/>
      <c r="TVX25" s="106"/>
      <c r="TVY25" s="107"/>
      <c r="TVZ25" s="132"/>
      <c r="TWA25" s="132"/>
      <c r="TWB25" s="132"/>
      <c r="TWC25" s="190"/>
      <c r="TWD25" s="189"/>
      <c r="TWE25" s="131"/>
      <c r="TWF25" s="105"/>
      <c r="TWG25" s="105"/>
      <c r="TWH25" s="106"/>
      <c r="TWI25" s="107"/>
      <c r="TWJ25" s="132"/>
      <c r="TWK25" s="132"/>
      <c r="TWL25" s="132"/>
      <c r="TWM25" s="190"/>
      <c r="TWN25" s="189"/>
      <c r="TWO25" s="131"/>
      <c r="TWP25" s="105"/>
      <c r="TWQ25" s="105"/>
      <c r="TWR25" s="106"/>
      <c r="TWS25" s="107"/>
      <c r="TWT25" s="132"/>
      <c r="TWU25" s="132"/>
      <c r="TWV25" s="132"/>
      <c r="TWW25" s="190"/>
      <c r="TWX25" s="189"/>
      <c r="TWY25" s="131"/>
      <c r="TWZ25" s="105"/>
      <c r="TXA25" s="105"/>
      <c r="TXB25" s="106"/>
      <c r="TXC25" s="107"/>
      <c r="TXD25" s="132"/>
      <c r="TXE25" s="132"/>
      <c r="TXF25" s="132"/>
      <c r="TXG25" s="190"/>
      <c r="TXH25" s="189"/>
      <c r="TXI25" s="131"/>
      <c r="TXJ25" s="105"/>
      <c r="TXK25" s="105"/>
      <c r="TXL25" s="106"/>
      <c r="TXM25" s="107"/>
      <c r="TXN25" s="132"/>
      <c r="TXO25" s="132"/>
      <c r="TXP25" s="132"/>
      <c r="TXQ25" s="190"/>
      <c r="TXR25" s="189"/>
      <c r="TXS25" s="131"/>
      <c r="TXT25" s="105"/>
      <c r="TXU25" s="105"/>
      <c r="TXV25" s="106"/>
      <c r="TXW25" s="107"/>
      <c r="TXX25" s="132"/>
      <c r="TXY25" s="132"/>
      <c r="TXZ25" s="132"/>
      <c r="TYA25" s="190"/>
      <c r="TYB25" s="189"/>
      <c r="TYC25" s="131"/>
      <c r="TYD25" s="105"/>
      <c r="TYE25" s="105"/>
      <c r="TYF25" s="106"/>
      <c r="TYG25" s="107"/>
      <c r="TYH25" s="132"/>
      <c r="TYI25" s="132"/>
      <c r="TYJ25" s="132"/>
      <c r="TYK25" s="190"/>
      <c r="TYL25" s="189"/>
      <c r="TYM25" s="131"/>
      <c r="TYN25" s="105"/>
      <c r="TYO25" s="105"/>
      <c r="TYP25" s="106"/>
      <c r="TYQ25" s="107"/>
      <c r="TYR25" s="132"/>
      <c r="TYS25" s="132"/>
      <c r="TYT25" s="132"/>
      <c r="TYU25" s="190"/>
      <c r="TYV25" s="189"/>
      <c r="TYW25" s="131"/>
      <c r="TYX25" s="105"/>
      <c r="TYY25" s="105"/>
      <c r="TYZ25" s="106"/>
      <c r="TZA25" s="107"/>
      <c r="TZB25" s="132"/>
      <c r="TZC25" s="132"/>
      <c r="TZD25" s="132"/>
      <c r="TZE25" s="190"/>
      <c r="TZF25" s="189"/>
      <c r="TZG25" s="131"/>
      <c r="TZH25" s="105"/>
      <c r="TZI25" s="105"/>
      <c r="TZJ25" s="106"/>
      <c r="TZK25" s="107"/>
      <c r="TZL25" s="132"/>
      <c r="TZM25" s="132"/>
      <c r="TZN25" s="132"/>
      <c r="TZO25" s="190"/>
      <c r="TZP25" s="189"/>
      <c r="TZQ25" s="131"/>
      <c r="TZR25" s="105"/>
      <c r="TZS25" s="105"/>
      <c r="TZT25" s="106"/>
      <c r="TZU25" s="107"/>
      <c r="TZV25" s="132"/>
      <c r="TZW25" s="132"/>
      <c r="TZX25" s="132"/>
      <c r="TZY25" s="190"/>
      <c r="TZZ25" s="189"/>
      <c r="UAA25" s="131"/>
      <c r="UAB25" s="105"/>
      <c r="UAC25" s="105"/>
      <c r="UAD25" s="106"/>
      <c r="UAE25" s="107"/>
      <c r="UAF25" s="132"/>
      <c r="UAG25" s="132"/>
      <c r="UAH25" s="132"/>
      <c r="UAI25" s="190"/>
      <c r="UAJ25" s="189"/>
      <c r="UAK25" s="131"/>
      <c r="UAL25" s="105"/>
      <c r="UAM25" s="105"/>
      <c r="UAN25" s="106"/>
      <c r="UAO25" s="107"/>
      <c r="UAP25" s="132"/>
      <c r="UAQ25" s="132"/>
      <c r="UAR25" s="132"/>
      <c r="UAS25" s="190"/>
      <c r="UAT25" s="189"/>
      <c r="UAU25" s="131"/>
      <c r="UAV25" s="105"/>
      <c r="UAW25" s="105"/>
      <c r="UAX25" s="106"/>
      <c r="UAY25" s="107"/>
      <c r="UAZ25" s="132"/>
      <c r="UBA25" s="132"/>
      <c r="UBB25" s="132"/>
      <c r="UBC25" s="190"/>
      <c r="UBD25" s="189"/>
      <c r="UBE25" s="131"/>
      <c r="UBF25" s="105"/>
      <c r="UBG25" s="105"/>
      <c r="UBH25" s="106"/>
      <c r="UBI25" s="107"/>
      <c r="UBJ25" s="132"/>
      <c r="UBK25" s="132"/>
      <c r="UBL25" s="132"/>
      <c r="UBM25" s="190"/>
      <c r="UBN25" s="189"/>
      <c r="UBO25" s="131"/>
      <c r="UBP25" s="105"/>
      <c r="UBQ25" s="105"/>
      <c r="UBR25" s="106"/>
      <c r="UBS25" s="107"/>
      <c r="UBT25" s="132"/>
      <c r="UBU25" s="132"/>
      <c r="UBV25" s="132"/>
      <c r="UBW25" s="190"/>
      <c r="UBX25" s="189"/>
      <c r="UBY25" s="131"/>
      <c r="UBZ25" s="105"/>
      <c r="UCA25" s="105"/>
      <c r="UCB25" s="106"/>
      <c r="UCC25" s="107"/>
      <c r="UCD25" s="132"/>
      <c r="UCE25" s="132"/>
      <c r="UCF25" s="132"/>
      <c r="UCG25" s="190"/>
      <c r="UCH25" s="189"/>
      <c r="UCI25" s="131"/>
      <c r="UCJ25" s="105"/>
      <c r="UCK25" s="105"/>
      <c r="UCL25" s="106"/>
      <c r="UCM25" s="107"/>
      <c r="UCN25" s="132"/>
      <c r="UCO25" s="132"/>
      <c r="UCP25" s="132"/>
      <c r="UCQ25" s="190"/>
      <c r="UCR25" s="189"/>
      <c r="UCS25" s="131"/>
      <c r="UCT25" s="105"/>
      <c r="UCU25" s="105"/>
      <c r="UCV25" s="106"/>
      <c r="UCW25" s="107"/>
      <c r="UCX25" s="132"/>
      <c r="UCY25" s="132"/>
      <c r="UCZ25" s="132"/>
      <c r="UDA25" s="190"/>
      <c r="UDB25" s="189"/>
      <c r="UDC25" s="131"/>
      <c r="UDD25" s="105"/>
      <c r="UDE25" s="105"/>
      <c r="UDF25" s="106"/>
      <c r="UDG25" s="107"/>
      <c r="UDH25" s="132"/>
      <c r="UDI25" s="132"/>
      <c r="UDJ25" s="132"/>
      <c r="UDK25" s="190"/>
      <c r="UDL25" s="189"/>
      <c r="UDM25" s="131"/>
      <c r="UDN25" s="105"/>
      <c r="UDO25" s="105"/>
      <c r="UDP25" s="106"/>
      <c r="UDQ25" s="107"/>
      <c r="UDR25" s="132"/>
      <c r="UDS25" s="132"/>
      <c r="UDT25" s="132"/>
      <c r="UDU25" s="190"/>
      <c r="UDV25" s="189"/>
      <c r="UDW25" s="131"/>
      <c r="UDX25" s="105"/>
      <c r="UDY25" s="105"/>
      <c r="UDZ25" s="106"/>
      <c r="UEA25" s="107"/>
      <c r="UEB25" s="132"/>
      <c r="UEC25" s="132"/>
      <c r="UED25" s="132"/>
      <c r="UEE25" s="190"/>
      <c r="UEF25" s="189"/>
      <c r="UEG25" s="131"/>
      <c r="UEH25" s="105"/>
      <c r="UEI25" s="105"/>
      <c r="UEJ25" s="106"/>
      <c r="UEK25" s="107"/>
      <c r="UEL25" s="132"/>
      <c r="UEM25" s="132"/>
      <c r="UEN25" s="132"/>
      <c r="UEO25" s="190"/>
      <c r="UEP25" s="189"/>
      <c r="UEQ25" s="131"/>
      <c r="UER25" s="105"/>
      <c r="UES25" s="105"/>
      <c r="UET25" s="106"/>
      <c r="UEU25" s="107"/>
      <c r="UEV25" s="132"/>
      <c r="UEW25" s="132"/>
      <c r="UEX25" s="132"/>
      <c r="UEY25" s="190"/>
      <c r="UEZ25" s="189"/>
      <c r="UFA25" s="131"/>
      <c r="UFB25" s="105"/>
      <c r="UFC25" s="105"/>
      <c r="UFD25" s="106"/>
      <c r="UFE25" s="107"/>
      <c r="UFF25" s="132"/>
      <c r="UFG25" s="132"/>
      <c r="UFH25" s="132"/>
      <c r="UFI25" s="190"/>
      <c r="UFJ25" s="189"/>
      <c r="UFK25" s="131"/>
      <c r="UFL25" s="105"/>
      <c r="UFM25" s="105"/>
      <c r="UFN25" s="106"/>
      <c r="UFO25" s="107"/>
      <c r="UFP25" s="132"/>
      <c r="UFQ25" s="132"/>
      <c r="UFR25" s="132"/>
      <c r="UFS25" s="190"/>
      <c r="UFT25" s="189"/>
      <c r="UFU25" s="131"/>
      <c r="UFV25" s="105"/>
      <c r="UFW25" s="105"/>
      <c r="UFX25" s="106"/>
      <c r="UFY25" s="107"/>
      <c r="UFZ25" s="132"/>
      <c r="UGA25" s="132"/>
      <c r="UGB25" s="132"/>
      <c r="UGC25" s="190"/>
      <c r="UGD25" s="189"/>
      <c r="UGE25" s="131"/>
      <c r="UGF25" s="105"/>
      <c r="UGG25" s="105"/>
      <c r="UGH25" s="106"/>
      <c r="UGI25" s="107"/>
      <c r="UGJ25" s="132"/>
      <c r="UGK25" s="132"/>
      <c r="UGL25" s="132"/>
      <c r="UGM25" s="190"/>
      <c r="UGN25" s="189"/>
      <c r="UGO25" s="131"/>
      <c r="UGP25" s="105"/>
      <c r="UGQ25" s="105"/>
      <c r="UGR25" s="106"/>
      <c r="UGS25" s="107"/>
      <c r="UGT25" s="132"/>
      <c r="UGU25" s="132"/>
      <c r="UGV25" s="132"/>
      <c r="UGW25" s="190"/>
      <c r="UGX25" s="189"/>
      <c r="UGY25" s="131"/>
      <c r="UGZ25" s="105"/>
      <c r="UHA25" s="105"/>
      <c r="UHB25" s="106"/>
      <c r="UHC25" s="107"/>
      <c r="UHD25" s="132"/>
      <c r="UHE25" s="132"/>
      <c r="UHF25" s="132"/>
      <c r="UHG25" s="190"/>
      <c r="UHH25" s="189"/>
      <c r="UHI25" s="131"/>
      <c r="UHJ25" s="105"/>
      <c r="UHK25" s="105"/>
      <c r="UHL25" s="106"/>
      <c r="UHM25" s="107"/>
      <c r="UHN25" s="132"/>
      <c r="UHO25" s="132"/>
      <c r="UHP25" s="132"/>
      <c r="UHQ25" s="190"/>
      <c r="UHR25" s="189"/>
      <c r="UHS25" s="131"/>
      <c r="UHT25" s="105"/>
      <c r="UHU25" s="105"/>
      <c r="UHV25" s="106"/>
      <c r="UHW25" s="107"/>
      <c r="UHX25" s="132"/>
      <c r="UHY25" s="132"/>
      <c r="UHZ25" s="132"/>
      <c r="UIA25" s="190"/>
      <c r="UIB25" s="189"/>
      <c r="UIC25" s="131"/>
      <c r="UID25" s="105"/>
      <c r="UIE25" s="105"/>
      <c r="UIF25" s="106"/>
      <c r="UIG25" s="107"/>
      <c r="UIH25" s="132"/>
      <c r="UII25" s="132"/>
      <c r="UIJ25" s="132"/>
      <c r="UIK25" s="190"/>
      <c r="UIL25" s="189"/>
      <c r="UIM25" s="131"/>
      <c r="UIN25" s="105"/>
      <c r="UIO25" s="105"/>
      <c r="UIP25" s="106"/>
      <c r="UIQ25" s="107"/>
      <c r="UIR25" s="132"/>
      <c r="UIS25" s="132"/>
      <c r="UIT25" s="132"/>
      <c r="UIU25" s="190"/>
      <c r="UIV25" s="189"/>
      <c r="UIW25" s="131"/>
      <c r="UIX25" s="105"/>
      <c r="UIY25" s="105"/>
      <c r="UIZ25" s="106"/>
      <c r="UJA25" s="107"/>
      <c r="UJB25" s="132"/>
      <c r="UJC25" s="132"/>
      <c r="UJD25" s="132"/>
      <c r="UJE25" s="190"/>
      <c r="UJF25" s="189"/>
      <c r="UJG25" s="131"/>
      <c r="UJH25" s="105"/>
      <c r="UJI25" s="105"/>
      <c r="UJJ25" s="106"/>
      <c r="UJK25" s="107"/>
      <c r="UJL25" s="132"/>
      <c r="UJM25" s="132"/>
      <c r="UJN25" s="132"/>
      <c r="UJO25" s="190"/>
      <c r="UJP25" s="189"/>
      <c r="UJQ25" s="131"/>
      <c r="UJR25" s="105"/>
      <c r="UJS25" s="105"/>
      <c r="UJT25" s="106"/>
      <c r="UJU25" s="107"/>
      <c r="UJV25" s="132"/>
      <c r="UJW25" s="132"/>
      <c r="UJX25" s="132"/>
      <c r="UJY25" s="190"/>
      <c r="UJZ25" s="189"/>
      <c r="UKA25" s="131"/>
      <c r="UKB25" s="105"/>
      <c r="UKC25" s="105"/>
      <c r="UKD25" s="106"/>
      <c r="UKE25" s="107"/>
      <c r="UKF25" s="132"/>
      <c r="UKG25" s="132"/>
      <c r="UKH25" s="132"/>
      <c r="UKI25" s="190"/>
      <c r="UKJ25" s="189"/>
      <c r="UKK25" s="131"/>
      <c r="UKL25" s="105"/>
      <c r="UKM25" s="105"/>
      <c r="UKN25" s="106"/>
      <c r="UKO25" s="107"/>
      <c r="UKP25" s="132"/>
      <c r="UKQ25" s="132"/>
      <c r="UKR25" s="132"/>
      <c r="UKS25" s="190"/>
      <c r="UKT25" s="189"/>
      <c r="UKU25" s="131"/>
      <c r="UKV25" s="105"/>
      <c r="UKW25" s="105"/>
      <c r="UKX25" s="106"/>
      <c r="UKY25" s="107"/>
      <c r="UKZ25" s="132"/>
      <c r="ULA25" s="132"/>
      <c r="ULB25" s="132"/>
      <c r="ULC25" s="190"/>
      <c r="ULD25" s="189"/>
      <c r="ULE25" s="131"/>
      <c r="ULF25" s="105"/>
      <c r="ULG25" s="105"/>
      <c r="ULH25" s="106"/>
      <c r="ULI25" s="107"/>
      <c r="ULJ25" s="132"/>
      <c r="ULK25" s="132"/>
      <c r="ULL25" s="132"/>
      <c r="ULM25" s="190"/>
      <c r="ULN25" s="189"/>
      <c r="ULO25" s="131"/>
      <c r="ULP25" s="105"/>
      <c r="ULQ25" s="105"/>
      <c r="ULR25" s="106"/>
      <c r="ULS25" s="107"/>
      <c r="ULT25" s="132"/>
      <c r="ULU25" s="132"/>
      <c r="ULV25" s="132"/>
      <c r="ULW25" s="190"/>
      <c r="ULX25" s="189"/>
      <c r="ULY25" s="131"/>
      <c r="ULZ25" s="105"/>
      <c r="UMA25" s="105"/>
      <c r="UMB25" s="106"/>
      <c r="UMC25" s="107"/>
      <c r="UMD25" s="132"/>
      <c r="UME25" s="132"/>
      <c r="UMF25" s="132"/>
      <c r="UMG25" s="190"/>
      <c r="UMH25" s="189"/>
      <c r="UMI25" s="131"/>
      <c r="UMJ25" s="105"/>
      <c r="UMK25" s="105"/>
      <c r="UML25" s="106"/>
      <c r="UMM25" s="107"/>
      <c r="UMN25" s="132"/>
      <c r="UMO25" s="132"/>
      <c r="UMP25" s="132"/>
      <c r="UMQ25" s="190"/>
      <c r="UMR25" s="189"/>
      <c r="UMS25" s="131"/>
      <c r="UMT25" s="105"/>
      <c r="UMU25" s="105"/>
      <c r="UMV25" s="106"/>
      <c r="UMW25" s="107"/>
      <c r="UMX25" s="132"/>
      <c r="UMY25" s="132"/>
      <c r="UMZ25" s="132"/>
      <c r="UNA25" s="190"/>
      <c r="UNB25" s="189"/>
      <c r="UNC25" s="131"/>
      <c r="UND25" s="105"/>
      <c r="UNE25" s="105"/>
      <c r="UNF25" s="106"/>
      <c r="UNG25" s="107"/>
      <c r="UNH25" s="132"/>
      <c r="UNI25" s="132"/>
      <c r="UNJ25" s="132"/>
      <c r="UNK25" s="190"/>
      <c r="UNL25" s="189"/>
      <c r="UNM25" s="131"/>
      <c r="UNN25" s="105"/>
      <c r="UNO25" s="105"/>
      <c r="UNP25" s="106"/>
      <c r="UNQ25" s="107"/>
      <c r="UNR25" s="132"/>
      <c r="UNS25" s="132"/>
      <c r="UNT25" s="132"/>
      <c r="UNU25" s="190"/>
      <c r="UNV25" s="189"/>
      <c r="UNW25" s="131"/>
      <c r="UNX25" s="105"/>
      <c r="UNY25" s="105"/>
      <c r="UNZ25" s="106"/>
      <c r="UOA25" s="107"/>
      <c r="UOB25" s="132"/>
      <c r="UOC25" s="132"/>
      <c r="UOD25" s="132"/>
      <c r="UOE25" s="190"/>
      <c r="UOF25" s="189"/>
      <c r="UOG25" s="131"/>
      <c r="UOH25" s="105"/>
      <c r="UOI25" s="105"/>
      <c r="UOJ25" s="106"/>
      <c r="UOK25" s="107"/>
      <c r="UOL25" s="132"/>
      <c r="UOM25" s="132"/>
      <c r="UON25" s="132"/>
      <c r="UOO25" s="190"/>
      <c r="UOP25" s="189"/>
      <c r="UOQ25" s="131"/>
      <c r="UOR25" s="105"/>
      <c r="UOS25" s="105"/>
      <c r="UOT25" s="106"/>
      <c r="UOU25" s="107"/>
      <c r="UOV25" s="132"/>
      <c r="UOW25" s="132"/>
      <c r="UOX25" s="132"/>
      <c r="UOY25" s="190"/>
      <c r="UOZ25" s="189"/>
      <c r="UPA25" s="131"/>
      <c r="UPB25" s="105"/>
      <c r="UPC25" s="105"/>
      <c r="UPD25" s="106"/>
      <c r="UPE25" s="107"/>
      <c r="UPF25" s="132"/>
      <c r="UPG25" s="132"/>
      <c r="UPH25" s="132"/>
      <c r="UPI25" s="190"/>
      <c r="UPJ25" s="189"/>
      <c r="UPK25" s="131"/>
      <c r="UPL25" s="105"/>
      <c r="UPM25" s="105"/>
      <c r="UPN25" s="106"/>
      <c r="UPO25" s="107"/>
      <c r="UPP25" s="132"/>
      <c r="UPQ25" s="132"/>
      <c r="UPR25" s="132"/>
      <c r="UPS25" s="190"/>
      <c r="UPT25" s="189"/>
      <c r="UPU25" s="131"/>
      <c r="UPV25" s="105"/>
      <c r="UPW25" s="105"/>
      <c r="UPX25" s="106"/>
      <c r="UPY25" s="107"/>
      <c r="UPZ25" s="132"/>
      <c r="UQA25" s="132"/>
      <c r="UQB25" s="132"/>
      <c r="UQC25" s="190"/>
      <c r="UQD25" s="189"/>
      <c r="UQE25" s="131"/>
      <c r="UQF25" s="105"/>
      <c r="UQG25" s="105"/>
      <c r="UQH25" s="106"/>
      <c r="UQI25" s="107"/>
      <c r="UQJ25" s="132"/>
      <c r="UQK25" s="132"/>
      <c r="UQL25" s="132"/>
      <c r="UQM25" s="190"/>
      <c r="UQN25" s="189"/>
      <c r="UQO25" s="131"/>
      <c r="UQP25" s="105"/>
      <c r="UQQ25" s="105"/>
      <c r="UQR25" s="106"/>
      <c r="UQS25" s="107"/>
      <c r="UQT25" s="132"/>
      <c r="UQU25" s="132"/>
      <c r="UQV25" s="132"/>
      <c r="UQW25" s="190"/>
      <c r="UQX25" s="189"/>
      <c r="UQY25" s="131"/>
      <c r="UQZ25" s="105"/>
      <c r="URA25" s="105"/>
      <c r="URB25" s="106"/>
      <c r="URC25" s="107"/>
      <c r="URD25" s="132"/>
      <c r="URE25" s="132"/>
      <c r="URF25" s="132"/>
      <c r="URG25" s="190"/>
      <c r="URH25" s="189"/>
      <c r="URI25" s="131"/>
      <c r="URJ25" s="105"/>
      <c r="URK25" s="105"/>
      <c r="URL25" s="106"/>
      <c r="URM25" s="107"/>
      <c r="URN25" s="132"/>
      <c r="URO25" s="132"/>
      <c r="URP25" s="132"/>
      <c r="URQ25" s="190"/>
      <c r="URR25" s="189"/>
      <c r="URS25" s="131"/>
      <c r="URT25" s="105"/>
      <c r="URU25" s="105"/>
      <c r="URV25" s="106"/>
      <c r="URW25" s="107"/>
      <c r="URX25" s="132"/>
      <c r="URY25" s="132"/>
      <c r="URZ25" s="132"/>
      <c r="USA25" s="190"/>
      <c r="USB25" s="189"/>
      <c r="USC25" s="131"/>
      <c r="USD25" s="105"/>
      <c r="USE25" s="105"/>
      <c r="USF25" s="106"/>
      <c r="USG25" s="107"/>
      <c r="USH25" s="132"/>
      <c r="USI25" s="132"/>
      <c r="USJ25" s="132"/>
      <c r="USK25" s="190"/>
      <c r="USL25" s="189"/>
      <c r="USM25" s="131"/>
      <c r="USN25" s="105"/>
      <c r="USO25" s="105"/>
      <c r="USP25" s="106"/>
      <c r="USQ25" s="107"/>
      <c r="USR25" s="132"/>
      <c r="USS25" s="132"/>
      <c r="UST25" s="132"/>
      <c r="USU25" s="190"/>
      <c r="USV25" s="189"/>
      <c r="USW25" s="131"/>
      <c r="USX25" s="105"/>
      <c r="USY25" s="105"/>
      <c r="USZ25" s="106"/>
      <c r="UTA25" s="107"/>
      <c r="UTB25" s="132"/>
      <c r="UTC25" s="132"/>
      <c r="UTD25" s="132"/>
      <c r="UTE25" s="190"/>
      <c r="UTF25" s="189"/>
      <c r="UTG25" s="131"/>
      <c r="UTH25" s="105"/>
      <c r="UTI25" s="105"/>
      <c r="UTJ25" s="106"/>
      <c r="UTK25" s="107"/>
      <c r="UTL25" s="132"/>
      <c r="UTM25" s="132"/>
      <c r="UTN25" s="132"/>
      <c r="UTO25" s="190"/>
      <c r="UTP25" s="189"/>
      <c r="UTQ25" s="131"/>
      <c r="UTR25" s="105"/>
      <c r="UTS25" s="105"/>
      <c r="UTT25" s="106"/>
      <c r="UTU25" s="107"/>
      <c r="UTV25" s="132"/>
      <c r="UTW25" s="132"/>
      <c r="UTX25" s="132"/>
      <c r="UTY25" s="190"/>
      <c r="UTZ25" s="189"/>
      <c r="UUA25" s="131"/>
      <c r="UUB25" s="105"/>
      <c r="UUC25" s="105"/>
      <c r="UUD25" s="106"/>
      <c r="UUE25" s="107"/>
      <c r="UUF25" s="132"/>
      <c r="UUG25" s="132"/>
      <c r="UUH25" s="132"/>
      <c r="UUI25" s="190"/>
      <c r="UUJ25" s="189"/>
      <c r="UUK25" s="131"/>
      <c r="UUL25" s="105"/>
      <c r="UUM25" s="105"/>
      <c r="UUN25" s="106"/>
      <c r="UUO25" s="107"/>
      <c r="UUP25" s="132"/>
      <c r="UUQ25" s="132"/>
      <c r="UUR25" s="132"/>
      <c r="UUS25" s="190"/>
      <c r="UUT25" s="189"/>
      <c r="UUU25" s="131"/>
      <c r="UUV25" s="105"/>
      <c r="UUW25" s="105"/>
      <c r="UUX25" s="106"/>
      <c r="UUY25" s="107"/>
      <c r="UUZ25" s="132"/>
      <c r="UVA25" s="132"/>
      <c r="UVB25" s="132"/>
      <c r="UVC25" s="190"/>
      <c r="UVD25" s="189"/>
      <c r="UVE25" s="131"/>
      <c r="UVF25" s="105"/>
      <c r="UVG25" s="105"/>
      <c r="UVH25" s="106"/>
      <c r="UVI25" s="107"/>
      <c r="UVJ25" s="132"/>
      <c r="UVK25" s="132"/>
      <c r="UVL25" s="132"/>
      <c r="UVM25" s="190"/>
      <c r="UVN25" s="189"/>
      <c r="UVO25" s="131"/>
      <c r="UVP25" s="105"/>
      <c r="UVQ25" s="105"/>
      <c r="UVR25" s="106"/>
      <c r="UVS25" s="107"/>
      <c r="UVT25" s="132"/>
      <c r="UVU25" s="132"/>
      <c r="UVV25" s="132"/>
      <c r="UVW25" s="190"/>
      <c r="UVX25" s="189"/>
      <c r="UVY25" s="131"/>
      <c r="UVZ25" s="105"/>
      <c r="UWA25" s="105"/>
      <c r="UWB25" s="106"/>
      <c r="UWC25" s="107"/>
      <c r="UWD25" s="132"/>
      <c r="UWE25" s="132"/>
      <c r="UWF25" s="132"/>
      <c r="UWG25" s="190"/>
      <c r="UWH25" s="189"/>
      <c r="UWI25" s="131"/>
      <c r="UWJ25" s="105"/>
      <c r="UWK25" s="105"/>
      <c r="UWL25" s="106"/>
      <c r="UWM25" s="107"/>
      <c r="UWN25" s="132"/>
      <c r="UWO25" s="132"/>
      <c r="UWP25" s="132"/>
      <c r="UWQ25" s="190"/>
      <c r="UWR25" s="189"/>
      <c r="UWS25" s="131"/>
      <c r="UWT25" s="105"/>
      <c r="UWU25" s="105"/>
      <c r="UWV25" s="106"/>
      <c r="UWW25" s="107"/>
      <c r="UWX25" s="132"/>
      <c r="UWY25" s="132"/>
      <c r="UWZ25" s="132"/>
      <c r="UXA25" s="190"/>
      <c r="UXB25" s="189"/>
      <c r="UXC25" s="131"/>
      <c r="UXD25" s="105"/>
      <c r="UXE25" s="105"/>
      <c r="UXF25" s="106"/>
      <c r="UXG25" s="107"/>
      <c r="UXH25" s="132"/>
      <c r="UXI25" s="132"/>
      <c r="UXJ25" s="132"/>
      <c r="UXK25" s="190"/>
      <c r="UXL25" s="189"/>
      <c r="UXM25" s="131"/>
      <c r="UXN25" s="105"/>
      <c r="UXO25" s="105"/>
      <c r="UXP25" s="106"/>
      <c r="UXQ25" s="107"/>
      <c r="UXR25" s="132"/>
      <c r="UXS25" s="132"/>
      <c r="UXT25" s="132"/>
      <c r="UXU25" s="190"/>
      <c r="UXV25" s="189"/>
      <c r="UXW25" s="131"/>
      <c r="UXX25" s="105"/>
      <c r="UXY25" s="105"/>
      <c r="UXZ25" s="106"/>
      <c r="UYA25" s="107"/>
      <c r="UYB25" s="132"/>
      <c r="UYC25" s="132"/>
      <c r="UYD25" s="132"/>
      <c r="UYE25" s="190"/>
      <c r="UYF25" s="189"/>
      <c r="UYG25" s="131"/>
      <c r="UYH25" s="105"/>
      <c r="UYI25" s="105"/>
      <c r="UYJ25" s="106"/>
      <c r="UYK25" s="107"/>
      <c r="UYL25" s="132"/>
      <c r="UYM25" s="132"/>
      <c r="UYN25" s="132"/>
      <c r="UYO25" s="190"/>
      <c r="UYP25" s="189"/>
      <c r="UYQ25" s="131"/>
      <c r="UYR25" s="105"/>
      <c r="UYS25" s="105"/>
      <c r="UYT25" s="106"/>
      <c r="UYU25" s="107"/>
      <c r="UYV25" s="132"/>
      <c r="UYW25" s="132"/>
      <c r="UYX25" s="132"/>
      <c r="UYY25" s="190"/>
      <c r="UYZ25" s="189"/>
      <c r="UZA25" s="131"/>
      <c r="UZB25" s="105"/>
      <c r="UZC25" s="105"/>
      <c r="UZD25" s="106"/>
      <c r="UZE25" s="107"/>
      <c r="UZF25" s="132"/>
      <c r="UZG25" s="132"/>
      <c r="UZH25" s="132"/>
      <c r="UZI25" s="190"/>
      <c r="UZJ25" s="189"/>
      <c r="UZK25" s="131"/>
      <c r="UZL25" s="105"/>
      <c r="UZM25" s="105"/>
      <c r="UZN25" s="106"/>
      <c r="UZO25" s="107"/>
      <c r="UZP25" s="132"/>
      <c r="UZQ25" s="132"/>
      <c r="UZR25" s="132"/>
      <c r="UZS25" s="190"/>
      <c r="UZT25" s="189"/>
      <c r="UZU25" s="131"/>
      <c r="UZV25" s="105"/>
      <c r="UZW25" s="105"/>
      <c r="UZX25" s="106"/>
      <c r="UZY25" s="107"/>
      <c r="UZZ25" s="132"/>
      <c r="VAA25" s="132"/>
      <c r="VAB25" s="132"/>
      <c r="VAC25" s="190"/>
      <c r="VAD25" s="189"/>
      <c r="VAE25" s="131"/>
      <c r="VAF25" s="105"/>
      <c r="VAG25" s="105"/>
      <c r="VAH25" s="106"/>
      <c r="VAI25" s="107"/>
      <c r="VAJ25" s="132"/>
      <c r="VAK25" s="132"/>
      <c r="VAL25" s="132"/>
      <c r="VAM25" s="190"/>
      <c r="VAN25" s="189"/>
      <c r="VAO25" s="131"/>
      <c r="VAP25" s="105"/>
      <c r="VAQ25" s="105"/>
      <c r="VAR25" s="106"/>
      <c r="VAS25" s="107"/>
      <c r="VAT25" s="132"/>
      <c r="VAU25" s="132"/>
      <c r="VAV25" s="132"/>
      <c r="VAW25" s="190"/>
      <c r="VAX25" s="189"/>
      <c r="VAY25" s="131"/>
      <c r="VAZ25" s="105"/>
      <c r="VBA25" s="105"/>
      <c r="VBB25" s="106"/>
      <c r="VBC25" s="107"/>
      <c r="VBD25" s="132"/>
      <c r="VBE25" s="132"/>
      <c r="VBF25" s="132"/>
      <c r="VBG25" s="190"/>
      <c r="VBH25" s="189"/>
      <c r="VBI25" s="131"/>
      <c r="VBJ25" s="105"/>
      <c r="VBK25" s="105"/>
      <c r="VBL25" s="106"/>
      <c r="VBM25" s="107"/>
      <c r="VBN25" s="132"/>
      <c r="VBO25" s="132"/>
      <c r="VBP25" s="132"/>
      <c r="VBQ25" s="190"/>
      <c r="VBR25" s="189"/>
      <c r="VBS25" s="131"/>
      <c r="VBT25" s="105"/>
      <c r="VBU25" s="105"/>
      <c r="VBV25" s="106"/>
      <c r="VBW25" s="107"/>
      <c r="VBX25" s="132"/>
      <c r="VBY25" s="132"/>
      <c r="VBZ25" s="132"/>
      <c r="VCA25" s="190"/>
      <c r="VCB25" s="189"/>
      <c r="VCC25" s="131"/>
      <c r="VCD25" s="105"/>
      <c r="VCE25" s="105"/>
      <c r="VCF25" s="106"/>
      <c r="VCG25" s="107"/>
      <c r="VCH25" s="132"/>
      <c r="VCI25" s="132"/>
      <c r="VCJ25" s="132"/>
      <c r="VCK25" s="190"/>
      <c r="VCL25" s="189"/>
      <c r="VCM25" s="131"/>
      <c r="VCN25" s="105"/>
      <c r="VCO25" s="105"/>
      <c r="VCP25" s="106"/>
      <c r="VCQ25" s="107"/>
      <c r="VCR25" s="132"/>
      <c r="VCS25" s="132"/>
      <c r="VCT25" s="132"/>
      <c r="VCU25" s="190"/>
      <c r="VCV25" s="189"/>
      <c r="VCW25" s="131"/>
      <c r="VCX25" s="105"/>
      <c r="VCY25" s="105"/>
      <c r="VCZ25" s="106"/>
      <c r="VDA25" s="107"/>
      <c r="VDB25" s="132"/>
      <c r="VDC25" s="132"/>
      <c r="VDD25" s="132"/>
      <c r="VDE25" s="190"/>
      <c r="VDF25" s="189"/>
      <c r="VDG25" s="131"/>
      <c r="VDH25" s="105"/>
      <c r="VDI25" s="105"/>
      <c r="VDJ25" s="106"/>
      <c r="VDK25" s="107"/>
      <c r="VDL25" s="132"/>
      <c r="VDM25" s="132"/>
      <c r="VDN25" s="132"/>
      <c r="VDO25" s="190"/>
      <c r="VDP25" s="189"/>
      <c r="VDQ25" s="131"/>
      <c r="VDR25" s="105"/>
      <c r="VDS25" s="105"/>
      <c r="VDT25" s="106"/>
      <c r="VDU25" s="107"/>
      <c r="VDV25" s="132"/>
      <c r="VDW25" s="132"/>
      <c r="VDX25" s="132"/>
      <c r="VDY25" s="190"/>
      <c r="VDZ25" s="189"/>
      <c r="VEA25" s="131"/>
      <c r="VEB25" s="105"/>
      <c r="VEC25" s="105"/>
      <c r="VED25" s="106"/>
      <c r="VEE25" s="107"/>
      <c r="VEF25" s="132"/>
      <c r="VEG25" s="132"/>
      <c r="VEH25" s="132"/>
      <c r="VEI25" s="190"/>
      <c r="VEJ25" s="189"/>
      <c r="VEK25" s="131"/>
      <c r="VEL25" s="105"/>
      <c r="VEM25" s="105"/>
      <c r="VEN25" s="106"/>
      <c r="VEO25" s="107"/>
      <c r="VEP25" s="132"/>
      <c r="VEQ25" s="132"/>
      <c r="VER25" s="132"/>
      <c r="VES25" s="190"/>
      <c r="VET25" s="189"/>
      <c r="VEU25" s="131"/>
      <c r="VEV25" s="105"/>
      <c r="VEW25" s="105"/>
      <c r="VEX25" s="106"/>
      <c r="VEY25" s="107"/>
      <c r="VEZ25" s="132"/>
      <c r="VFA25" s="132"/>
      <c r="VFB25" s="132"/>
      <c r="VFC25" s="190"/>
      <c r="VFD25" s="189"/>
      <c r="VFE25" s="131"/>
      <c r="VFF25" s="105"/>
      <c r="VFG25" s="105"/>
      <c r="VFH25" s="106"/>
      <c r="VFI25" s="107"/>
      <c r="VFJ25" s="132"/>
      <c r="VFK25" s="132"/>
      <c r="VFL25" s="132"/>
      <c r="VFM25" s="190"/>
      <c r="VFN25" s="189"/>
      <c r="VFO25" s="131"/>
      <c r="VFP25" s="105"/>
      <c r="VFQ25" s="105"/>
      <c r="VFR25" s="106"/>
      <c r="VFS25" s="107"/>
      <c r="VFT25" s="132"/>
      <c r="VFU25" s="132"/>
      <c r="VFV25" s="132"/>
      <c r="VFW25" s="190"/>
      <c r="VFX25" s="189"/>
      <c r="VFY25" s="131"/>
      <c r="VFZ25" s="105"/>
      <c r="VGA25" s="105"/>
      <c r="VGB25" s="106"/>
      <c r="VGC25" s="107"/>
      <c r="VGD25" s="132"/>
      <c r="VGE25" s="132"/>
      <c r="VGF25" s="132"/>
      <c r="VGG25" s="190"/>
      <c r="VGH25" s="189"/>
      <c r="VGI25" s="131"/>
      <c r="VGJ25" s="105"/>
      <c r="VGK25" s="105"/>
      <c r="VGL25" s="106"/>
      <c r="VGM25" s="107"/>
      <c r="VGN25" s="132"/>
      <c r="VGO25" s="132"/>
      <c r="VGP25" s="132"/>
      <c r="VGQ25" s="190"/>
      <c r="VGR25" s="189"/>
      <c r="VGS25" s="131"/>
      <c r="VGT25" s="105"/>
      <c r="VGU25" s="105"/>
      <c r="VGV25" s="106"/>
      <c r="VGW25" s="107"/>
      <c r="VGX25" s="132"/>
      <c r="VGY25" s="132"/>
      <c r="VGZ25" s="132"/>
      <c r="VHA25" s="190"/>
      <c r="VHB25" s="189"/>
      <c r="VHC25" s="131"/>
      <c r="VHD25" s="105"/>
      <c r="VHE25" s="105"/>
      <c r="VHF25" s="106"/>
      <c r="VHG25" s="107"/>
      <c r="VHH25" s="132"/>
      <c r="VHI25" s="132"/>
      <c r="VHJ25" s="132"/>
      <c r="VHK25" s="190"/>
      <c r="VHL25" s="189"/>
      <c r="VHM25" s="131"/>
      <c r="VHN25" s="105"/>
      <c r="VHO25" s="105"/>
      <c r="VHP25" s="106"/>
      <c r="VHQ25" s="107"/>
      <c r="VHR25" s="132"/>
      <c r="VHS25" s="132"/>
      <c r="VHT25" s="132"/>
      <c r="VHU25" s="190"/>
      <c r="VHV25" s="189"/>
      <c r="VHW25" s="131"/>
      <c r="VHX25" s="105"/>
      <c r="VHY25" s="105"/>
      <c r="VHZ25" s="106"/>
      <c r="VIA25" s="107"/>
      <c r="VIB25" s="132"/>
      <c r="VIC25" s="132"/>
      <c r="VID25" s="132"/>
      <c r="VIE25" s="190"/>
      <c r="VIF25" s="189"/>
      <c r="VIG25" s="131"/>
      <c r="VIH25" s="105"/>
      <c r="VII25" s="105"/>
      <c r="VIJ25" s="106"/>
      <c r="VIK25" s="107"/>
      <c r="VIL25" s="132"/>
      <c r="VIM25" s="132"/>
      <c r="VIN25" s="132"/>
      <c r="VIO25" s="190"/>
      <c r="VIP25" s="189"/>
      <c r="VIQ25" s="131"/>
      <c r="VIR25" s="105"/>
      <c r="VIS25" s="105"/>
      <c r="VIT25" s="106"/>
      <c r="VIU25" s="107"/>
      <c r="VIV25" s="132"/>
      <c r="VIW25" s="132"/>
      <c r="VIX25" s="132"/>
      <c r="VIY25" s="190"/>
      <c r="VIZ25" s="189"/>
      <c r="VJA25" s="131"/>
      <c r="VJB25" s="105"/>
      <c r="VJC25" s="105"/>
      <c r="VJD25" s="106"/>
      <c r="VJE25" s="107"/>
      <c r="VJF25" s="132"/>
      <c r="VJG25" s="132"/>
      <c r="VJH25" s="132"/>
      <c r="VJI25" s="190"/>
      <c r="VJJ25" s="189"/>
      <c r="VJK25" s="131"/>
      <c r="VJL25" s="105"/>
      <c r="VJM25" s="105"/>
      <c r="VJN25" s="106"/>
      <c r="VJO25" s="107"/>
      <c r="VJP25" s="132"/>
      <c r="VJQ25" s="132"/>
      <c r="VJR25" s="132"/>
      <c r="VJS25" s="190"/>
      <c r="VJT25" s="189"/>
      <c r="VJU25" s="131"/>
      <c r="VJV25" s="105"/>
      <c r="VJW25" s="105"/>
      <c r="VJX25" s="106"/>
      <c r="VJY25" s="107"/>
      <c r="VJZ25" s="132"/>
      <c r="VKA25" s="132"/>
      <c r="VKB25" s="132"/>
      <c r="VKC25" s="190"/>
      <c r="VKD25" s="189"/>
      <c r="VKE25" s="131"/>
      <c r="VKF25" s="105"/>
      <c r="VKG25" s="105"/>
      <c r="VKH25" s="106"/>
      <c r="VKI25" s="107"/>
      <c r="VKJ25" s="132"/>
      <c r="VKK25" s="132"/>
      <c r="VKL25" s="132"/>
      <c r="VKM25" s="190"/>
      <c r="VKN25" s="189"/>
      <c r="VKO25" s="131"/>
      <c r="VKP25" s="105"/>
      <c r="VKQ25" s="105"/>
      <c r="VKR25" s="106"/>
      <c r="VKS25" s="107"/>
      <c r="VKT25" s="132"/>
      <c r="VKU25" s="132"/>
      <c r="VKV25" s="132"/>
      <c r="VKW25" s="190"/>
      <c r="VKX25" s="189"/>
      <c r="VKY25" s="131"/>
      <c r="VKZ25" s="105"/>
      <c r="VLA25" s="105"/>
      <c r="VLB25" s="106"/>
      <c r="VLC25" s="107"/>
      <c r="VLD25" s="132"/>
      <c r="VLE25" s="132"/>
      <c r="VLF25" s="132"/>
      <c r="VLG25" s="190"/>
      <c r="VLH25" s="189"/>
      <c r="VLI25" s="131"/>
      <c r="VLJ25" s="105"/>
      <c r="VLK25" s="105"/>
      <c r="VLL25" s="106"/>
      <c r="VLM25" s="107"/>
      <c r="VLN25" s="132"/>
      <c r="VLO25" s="132"/>
      <c r="VLP25" s="132"/>
      <c r="VLQ25" s="190"/>
      <c r="VLR25" s="189"/>
      <c r="VLS25" s="131"/>
      <c r="VLT25" s="105"/>
      <c r="VLU25" s="105"/>
      <c r="VLV25" s="106"/>
      <c r="VLW25" s="107"/>
      <c r="VLX25" s="132"/>
      <c r="VLY25" s="132"/>
      <c r="VLZ25" s="132"/>
      <c r="VMA25" s="190"/>
      <c r="VMB25" s="189"/>
      <c r="VMC25" s="131"/>
      <c r="VMD25" s="105"/>
      <c r="VME25" s="105"/>
      <c r="VMF25" s="106"/>
      <c r="VMG25" s="107"/>
      <c r="VMH25" s="132"/>
      <c r="VMI25" s="132"/>
      <c r="VMJ25" s="132"/>
      <c r="VMK25" s="190"/>
      <c r="VML25" s="189"/>
      <c r="VMM25" s="131"/>
      <c r="VMN25" s="105"/>
      <c r="VMO25" s="105"/>
      <c r="VMP25" s="106"/>
      <c r="VMQ25" s="107"/>
      <c r="VMR25" s="132"/>
      <c r="VMS25" s="132"/>
      <c r="VMT25" s="132"/>
      <c r="VMU25" s="190"/>
      <c r="VMV25" s="189"/>
      <c r="VMW25" s="131"/>
      <c r="VMX25" s="105"/>
      <c r="VMY25" s="105"/>
      <c r="VMZ25" s="106"/>
      <c r="VNA25" s="107"/>
      <c r="VNB25" s="132"/>
      <c r="VNC25" s="132"/>
      <c r="VND25" s="132"/>
      <c r="VNE25" s="190"/>
      <c r="VNF25" s="189"/>
      <c r="VNG25" s="131"/>
      <c r="VNH25" s="105"/>
      <c r="VNI25" s="105"/>
      <c r="VNJ25" s="106"/>
      <c r="VNK25" s="107"/>
      <c r="VNL25" s="132"/>
      <c r="VNM25" s="132"/>
      <c r="VNN25" s="132"/>
      <c r="VNO25" s="190"/>
      <c r="VNP25" s="189"/>
      <c r="VNQ25" s="131"/>
      <c r="VNR25" s="105"/>
      <c r="VNS25" s="105"/>
      <c r="VNT25" s="106"/>
      <c r="VNU25" s="107"/>
      <c r="VNV25" s="132"/>
      <c r="VNW25" s="132"/>
      <c r="VNX25" s="132"/>
      <c r="VNY25" s="190"/>
      <c r="VNZ25" s="189"/>
      <c r="VOA25" s="131"/>
      <c r="VOB25" s="105"/>
      <c r="VOC25" s="105"/>
      <c r="VOD25" s="106"/>
      <c r="VOE25" s="107"/>
      <c r="VOF25" s="132"/>
      <c r="VOG25" s="132"/>
      <c r="VOH25" s="132"/>
      <c r="VOI25" s="190"/>
      <c r="VOJ25" s="189"/>
      <c r="VOK25" s="131"/>
      <c r="VOL25" s="105"/>
      <c r="VOM25" s="105"/>
      <c r="VON25" s="106"/>
      <c r="VOO25" s="107"/>
      <c r="VOP25" s="132"/>
      <c r="VOQ25" s="132"/>
      <c r="VOR25" s="132"/>
      <c r="VOS25" s="190"/>
      <c r="VOT25" s="189"/>
      <c r="VOU25" s="131"/>
      <c r="VOV25" s="105"/>
      <c r="VOW25" s="105"/>
      <c r="VOX25" s="106"/>
      <c r="VOY25" s="107"/>
      <c r="VOZ25" s="132"/>
      <c r="VPA25" s="132"/>
      <c r="VPB25" s="132"/>
      <c r="VPC25" s="190"/>
      <c r="VPD25" s="189"/>
      <c r="VPE25" s="131"/>
      <c r="VPF25" s="105"/>
      <c r="VPG25" s="105"/>
      <c r="VPH25" s="106"/>
      <c r="VPI25" s="107"/>
      <c r="VPJ25" s="132"/>
      <c r="VPK25" s="132"/>
      <c r="VPL25" s="132"/>
      <c r="VPM25" s="190"/>
      <c r="VPN25" s="189"/>
      <c r="VPO25" s="131"/>
      <c r="VPP25" s="105"/>
      <c r="VPQ25" s="105"/>
      <c r="VPR25" s="106"/>
      <c r="VPS25" s="107"/>
      <c r="VPT25" s="132"/>
      <c r="VPU25" s="132"/>
      <c r="VPV25" s="132"/>
      <c r="VPW25" s="190"/>
      <c r="VPX25" s="189"/>
      <c r="VPY25" s="131"/>
      <c r="VPZ25" s="105"/>
      <c r="VQA25" s="105"/>
      <c r="VQB25" s="106"/>
      <c r="VQC25" s="107"/>
      <c r="VQD25" s="132"/>
      <c r="VQE25" s="132"/>
      <c r="VQF25" s="132"/>
      <c r="VQG25" s="190"/>
      <c r="VQH25" s="189"/>
      <c r="VQI25" s="131"/>
      <c r="VQJ25" s="105"/>
      <c r="VQK25" s="105"/>
      <c r="VQL25" s="106"/>
      <c r="VQM25" s="107"/>
      <c r="VQN25" s="132"/>
      <c r="VQO25" s="132"/>
      <c r="VQP25" s="132"/>
      <c r="VQQ25" s="190"/>
      <c r="VQR25" s="189"/>
      <c r="VQS25" s="131"/>
      <c r="VQT25" s="105"/>
      <c r="VQU25" s="105"/>
      <c r="VQV25" s="106"/>
      <c r="VQW25" s="107"/>
      <c r="VQX25" s="132"/>
      <c r="VQY25" s="132"/>
      <c r="VQZ25" s="132"/>
      <c r="VRA25" s="190"/>
      <c r="VRB25" s="189"/>
      <c r="VRC25" s="131"/>
      <c r="VRD25" s="105"/>
      <c r="VRE25" s="105"/>
      <c r="VRF25" s="106"/>
      <c r="VRG25" s="107"/>
      <c r="VRH25" s="132"/>
      <c r="VRI25" s="132"/>
      <c r="VRJ25" s="132"/>
      <c r="VRK25" s="190"/>
      <c r="VRL25" s="189"/>
      <c r="VRM25" s="131"/>
      <c r="VRN25" s="105"/>
      <c r="VRO25" s="105"/>
      <c r="VRP25" s="106"/>
      <c r="VRQ25" s="107"/>
      <c r="VRR25" s="132"/>
      <c r="VRS25" s="132"/>
      <c r="VRT25" s="132"/>
      <c r="VRU25" s="190"/>
      <c r="VRV25" s="189"/>
      <c r="VRW25" s="131"/>
      <c r="VRX25" s="105"/>
      <c r="VRY25" s="105"/>
      <c r="VRZ25" s="106"/>
      <c r="VSA25" s="107"/>
      <c r="VSB25" s="132"/>
      <c r="VSC25" s="132"/>
      <c r="VSD25" s="132"/>
      <c r="VSE25" s="190"/>
      <c r="VSF25" s="189"/>
      <c r="VSG25" s="131"/>
      <c r="VSH25" s="105"/>
      <c r="VSI25" s="105"/>
      <c r="VSJ25" s="106"/>
      <c r="VSK25" s="107"/>
      <c r="VSL25" s="132"/>
      <c r="VSM25" s="132"/>
      <c r="VSN25" s="132"/>
      <c r="VSO25" s="190"/>
      <c r="VSP25" s="189"/>
      <c r="VSQ25" s="131"/>
      <c r="VSR25" s="105"/>
      <c r="VSS25" s="105"/>
      <c r="VST25" s="106"/>
      <c r="VSU25" s="107"/>
      <c r="VSV25" s="132"/>
      <c r="VSW25" s="132"/>
      <c r="VSX25" s="132"/>
      <c r="VSY25" s="190"/>
      <c r="VSZ25" s="189"/>
      <c r="VTA25" s="131"/>
      <c r="VTB25" s="105"/>
      <c r="VTC25" s="105"/>
      <c r="VTD25" s="106"/>
      <c r="VTE25" s="107"/>
      <c r="VTF25" s="132"/>
      <c r="VTG25" s="132"/>
      <c r="VTH25" s="132"/>
      <c r="VTI25" s="190"/>
      <c r="VTJ25" s="189"/>
      <c r="VTK25" s="131"/>
      <c r="VTL25" s="105"/>
      <c r="VTM25" s="105"/>
      <c r="VTN25" s="106"/>
      <c r="VTO25" s="107"/>
      <c r="VTP25" s="132"/>
      <c r="VTQ25" s="132"/>
      <c r="VTR25" s="132"/>
      <c r="VTS25" s="190"/>
      <c r="VTT25" s="189"/>
      <c r="VTU25" s="131"/>
      <c r="VTV25" s="105"/>
      <c r="VTW25" s="105"/>
      <c r="VTX25" s="106"/>
      <c r="VTY25" s="107"/>
      <c r="VTZ25" s="132"/>
      <c r="VUA25" s="132"/>
      <c r="VUB25" s="132"/>
      <c r="VUC25" s="190"/>
      <c r="VUD25" s="189"/>
      <c r="VUE25" s="131"/>
      <c r="VUF25" s="105"/>
      <c r="VUG25" s="105"/>
      <c r="VUH25" s="106"/>
      <c r="VUI25" s="107"/>
      <c r="VUJ25" s="132"/>
      <c r="VUK25" s="132"/>
      <c r="VUL25" s="132"/>
      <c r="VUM25" s="190"/>
      <c r="VUN25" s="189"/>
      <c r="VUO25" s="131"/>
      <c r="VUP25" s="105"/>
      <c r="VUQ25" s="105"/>
      <c r="VUR25" s="106"/>
      <c r="VUS25" s="107"/>
      <c r="VUT25" s="132"/>
      <c r="VUU25" s="132"/>
      <c r="VUV25" s="132"/>
      <c r="VUW25" s="190"/>
      <c r="VUX25" s="189"/>
      <c r="VUY25" s="131"/>
      <c r="VUZ25" s="105"/>
      <c r="VVA25" s="105"/>
      <c r="VVB25" s="106"/>
      <c r="VVC25" s="107"/>
      <c r="VVD25" s="132"/>
      <c r="VVE25" s="132"/>
      <c r="VVF25" s="132"/>
      <c r="VVG25" s="190"/>
      <c r="VVH25" s="189"/>
      <c r="VVI25" s="131"/>
      <c r="VVJ25" s="105"/>
      <c r="VVK25" s="105"/>
      <c r="VVL25" s="106"/>
      <c r="VVM25" s="107"/>
      <c r="VVN25" s="132"/>
      <c r="VVO25" s="132"/>
      <c r="VVP25" s="132"/>
      <c r="VVQ25" s="190"/>
      <c r="VVR25" s="189"/>
      <c r="VVS25" s="131"/>
      <c r="VVT25" s="105"/>
      <c r="VVU25" s="105"/>
      <c r="VVV25" s="106"/>
      <c r="VVW25" s="107"/>
      <c r="VVX25" s="132"/>
      <c r="VVY25" s="132"/>
      <c r="VVZ25" s="132"/>
      <c r="VWA25" s="190"/>
      <c r="VWB25" s="189"/>
      <c r="VWC25" s="131"/>
      <c r="VWD25" s="105"/>
      <c r="VWE25" s="105"/>
      <c r="VWF25" s="106"/>
      <c r="VWG25" s="107"/>
      <c r="VWH25" s="132"/>
      <c r="VWI25" s="132"/>
      <c r="VWJ25" s="132"/>
      <c r="VWK25" s="190"/>
      <c r="VWL25" s="189"/>
      <c r="VWM25" s="131"/>
      <c r="VWN25" s="105"/>
      <c r="VWO25" s="105"/>
      <c r="VWP25" s="106"/>
      <c r="VWQ25" s="107"/>
      <c r="VWR25" s="132"/>
      <c r="VWS25" s="132"/>
      <c r="VWT25" s="132"/>
      <c r="VWU25" s="190"/>
      <c r="VWV25" s="189"/>
      <c r="VWW25" s="131"/>
      <c r="VWX25" s="105"/>
      <c r="VWY25" s="105"/>
      <c r="VWZ25" s="106"/>
      <c r="VXA25" s="107"/>
      <c r="VXB25" s="132"/>
      <c r="VXC25" s="132"/>
      <c r="VXD25" s="132"/>
      <c r="VXE25" s="190"/>
      <c r="VXF25" s="189"/>
      <c r="VXG25" s="131"/>
      <c r="VXH25" s="105"/>
      <c r="VXI25" s="105"/>
      <c r="VXJ25" s="106"/>
      <c r="VXK25" s="107"/>
      <c r="VXL25" s="132"/>
      <c r="VXM25" s="132"/>
      <c r="VXN25" s="132"/>
      <c r="VXO25" s="190"/>
      <c r="VXP25" s="189"/>
      <c r="VXQ25" s="131"/>
      <c r="VXR25" s="105"/>
      <c r="VXS25" s="105"/>
      <c r="VXT25" s="106"/>
      <c r="VXU25" s="107"/>
      <c r="VXV25" s="132"/>
      <c r="VXW25" s="132"/>
      <c r="VXX25" s="132"/>
      <c r="VXY25" s="190"/>
      <c r="VXZ25" s="189"/>
      <c r="VYA25" s="131"/>
      <c r="VYB25" s="105"/>
      <c r="VYC25" s="105"/>
      <c r="VYD25" s="106"/>
      <c r="VYE25" s="107"/>
      <c r="VYF25" s="132"/>
      <c r="VYG25" s="132"/>
      <c r="VYH25" s="132"/>
      <c r="VYI25" s="190"/>
      <c r="VYJ25" s="189"/>
      <c r="VYK25" s="131"/>
      <c r="VYL25" s="105"/>
      <c r="VYM25" s="105"/>
      <c r="VYN25" s="106"/>
      <c r="VYO25" s="107"/>
      <c r="VYP25" s="132"/>
      <c r="VYQ25" s="132"/>
      <c r="VYR25" s="132"/>
      <c r="VYS25" s="190"/>
      <c r="VYT25" s="189"/>
      <c r="VYU25" s="131"/>
      <c r="VYV25" s="105"/>
      <c r="VYW25" s="105"/>
      <c r="VYX25" s="106"/>
      <c r="VYY25" s="107"/>
      <c r="VYZ25" s="132"/>
      <c r="VZA25" s="132"/>
      <c r="VZB25" s="132"/>
      <c r="VZC25" s="190"/>
      <c r="VZD25" s="189"/>
      <c r="VZE25" s="131"/>
      <c r="VZF25" s="105"/>
      <c r="VZG25" s="105"/>
      <c r="VZH25" s="106"/>
      <c r="VZI25" s="107"/>
      <c r="VZJ25" s="132"/>
      <c r="VZK25" s="132"/>
      <c r="VZL25" s="132"/>
      <c r="VZM25" s="190"/>
      <c r="VZN25" s="189"/>
      <c r="VZO25" s="131"/>
      <c r="VZP25" s="105"/>
      <c r="VZQ25" s="105"/>
      <c r="VZR25" s="106"/>
      <c r="VZS25" s="107"/>
      <c r="VZT25" s="132"/>
      <c r="VZU25" s="132"/>
      <c r="VZV25" s="132"/>
      <c r="VZW25" s="190"/>
      <c r="VZX25" s="189"/>
      <c r="VZY25" s="131"/>
      <c r="VZZ25" s="105"/>
      <c r="WAA25" s="105"/>
      <c r="WAB25" s="106"/>
      <c r="WAC25" s="107"/>
      <c r="WAD25" s="132"/>
      <c r="WAE25" s="132"/>
      <c r="WAF25" s="132"/>
      <c r="WAG25" s="190"/>
      <c r="WAH25" s="189"/>
      <c r="WAI25" s="131"/>
      <c r="WAJ25" s="105"/>
      <c r="WAK25" s="105"/>
      <c r="WAL25" s="106"/>
      <c r="WAM25" s="107"/>
      <c r="WAN25" s="132"/>
      <c r="WAO25" s="132"/>
      <c r="WAP25" s="132"/>
      <c r="WAQ25" s="190"/>
      <c r="WAR25" s="189"/>
      <c r="WAS25" s="131"/>
      <c r="WAT25" s="105"/>
      <c r="WAU25" s="105"/>
      <c r="WAV25" s="106"/>
      <c r="WAW25" s="107"/>
      <c r="WAX25" s="132"/>
      <c r="WAY25" s="132"/>
      <c r="WAZ25" s="132"/>
      <c r="WBA25" s="190"/>
      <c r="WBB25" s="189"/>
      <c r="WBC25" s="131"/>
      <c r="WBD25" s="105"/>
      <c r="WBE25" s="105"/>
      <c r="WBF25" s="106"/>
      <c r="WBG25" s="107"/>
      <c r="WBH25" s="132"/>
      <c r="WBI25" s="132"/>
      <c r="WBJ25" s="132"/>
      <c r="WBK25" s="190"/>
      <c r="WBL25" s="189"/>
      <c r="WBM25" s="131"/>
      <c r="WBN25" s="105"/>
      <c r="WBO25" s="105"/>
      <c r="WBP25" s="106"/>
      <c r="WBQ25" s="107"/>
      <c r="WBR25" s="132"/>
      <c r="WBS25" s="132"/>
      <c r="WBT25" s="132"/>
      <c r="WBU25" s="190"/>
      <c r="WBV25" s="189"/>
      <c r="WBW25" s="131"/>
      <c r="WBX25" s="105"/>
      <c r="WBY25" s="105"/>
      <c r="WBZ25" s="106"/>
      <c r="WCA25" s="107"/>
      <c r="WCB25" s="132"/>
      <c r="WCC25" s="132"/>
      <c r="WCD25" s="132"/>
      <c r="WCE25" s="190"/>
      <c r="WCF25" s="189"/>
      <c r="WCG25" s="131"/>
      <c r="WCH25" s="105"/>
      <c r="WCI25" s="105"/>
      <c r="WCJ25" s="106"/>
      <c r="WCK25" s="107"/>
      <c r="WCL25" s="132"/>
      <c r="WCM25" s="132"/>
      <c r="WCN25" s="132"/>
      <c r="WCO25" s="190"/>
      <c r="WCP25" s="189"/>
      <c r="WCQ25" s="131"/>
      <c r="WCR25" s="105"/>
      <c r="WCS25" s="105"/>
      <c r="WCT25" s="106"/>
      <c r="WCU25" s="107"/>
      <c r="WCV25" s="132"/>
      <c r="WCW25" s="132"/>
      <c r="WCX25" s="132"/>
      <c r="WCY25" s="190"/>
      <c r="WCZ25" s="189"/>
      <c r="WDA25" s="131"/>
      <c r="WDB25" s="105"/>
      <c r="WDC25" s="105"/>
      <c r="WDD25" s="106"/>
      <c r="WDE25" s="107"/>
      <c r="WDF25" s="132"/>
      <c r="WDG25" s="132"/>
      <c r="WDH25" s="132"/>
      <c r="WDI25" s="190"/>
      <c r="WDJ25" s="189"/>
      <c r="WDK25" s="131"/>
      <c r="WDL25" s="105"/>
      <c r="WDM25" s="105"/>
      <c r="WDN25" s="106"/>
      <c r="WDO25" s="107"/>
      <c r="WDP25" s="132"/>
      <c r="WDQ25" s="132"/>
      <c r="WDR25" s="132"/>
      <c r="WDS25" s="190"/>
      <c r="WDT25" s="189"/>
      <c r="WDU25" s="131"/>
      <c r="WDV25" s="105"/>
      <c r="WDW25" s="105"/>
      <c r="WDX25" s="106"/>
      <c r="WDY25" s="107"/>
      <c r="WDZ25" s="132"/>
      <c r="WEA25" s="132"/>
      <c r="WEB25" s="132"/>
      <c r="WEC25" s="190"/>
      <c r="WED25" s="189"/>
      <c r="WEE25" s="131"/>
      <c r="WEF25" s="105"/>
      <c r="WEG25" s="105"/>
      <c r="WEH25" s="106"/>
      <c r="WEI25" s="107"/>
      <c r="WEJ25" s="132"/>
      <c r="WEK25" s="132"/>
      <c r="WEL25" s="132"/>
      <c r="WEM25" s="190"/>
      <c r="WEN25" s="189"/>
      <c r="WEO25" s="131"/>
      <c r="WEP25" s="105"/>
      <c r="WEQ25" s="105"/>
      <c r="WER25" s="106"/>
      <c r="WES25" s="107"/>
      <c r="WET25" s="132"/>
      <c r="WEU25" s="132"/>
      <c r="WEV25" s="132"/>
      <c r="WEW25" s="190"/>
      <c r="WEX25" s="189"/>
      <c r="WEY25" s="131"/>
      <c r="WEZ25" s="105"/>
      <c r="WFA25" s="105"/>
      <c r="WFB25" s="106"/>
      <c r="WFC25" s="107"/>
      <c r="WFD25" s="132"/>
      <c r="WFE25" s="132"/>
      <c r="WFF25" s="132"/>
      <c r="WFG25" s="190"/>
      <c r="WFH25" s="189"/>
      <c r="WFI25" s="131"/>
      <c r="WFJ25" s="105"/>
      <c r="WFK25" s="105"/>
      <c r="WFL25" s="106"/>
      <c r="WFM25" s="107"/>
      <c r="WFN25" s="132"/>
      <c r="WFO25" s="132"/>
      <c r="WFP25" s="132"/>
      <c r="WFQ25" s="190"/>
      <c r="WFR25" s="189"/>
      <c r="WFS25" s="131"/>
      <c r="WFT25" s="105"/>
      <c r="WFU25" s="105"/>
      <c r="WFV25" s="106"/>
      <c r="WFW25" s="107"/>
      <c r="WFX25" s="132"/>
      <c r="WFY25" s="132"/>
      <c r="WFZ25" s="132"/>
      <c r="WGA25" s="190"/>
      <c r="WGB25" s="189"/>
      <c r="WGC25" s="131"/>
      <c r="WGD25" s="105"/>
      <c r="WGE25" s="105"/>
      <c r="WGF25" s="106"/>
      <c r="WGG25" s="107"/>
      <c r="WGH25" s="132"/>
      <c r="WGI25" s="132"/>
      <c r="WGJ25" s="132"/>
      <c r="WGK25" s="190"/>
      <c r="WGL25" s="189"/>
      <c r="WGM25" s="131"/>
      <c r="WGN25" s="105"/>
      <c r="WGO25" s="105"/>
      <c r="WGP25" s="106"/>
      <c r="WGQ25" s="107"/>
      <c r="WGR25" s="132"/>
      <c r="WGS25" s="132"/>
      <c r="WGT25" s="132"/>
      <c r="WGU25" s="190"/>
      <c r="WGV25" s="189"/>
      <c r="WGW25" s="131"/>
      <c r="WGX25" s="105"/>
      <c r="WGY25" s="105"/>
      <c r="WGZ25" s="106"/>
      <c r="WHA25" s="107"/>
      <c r="WHB25" s="132"/>
      <c r="WHC25" s="132"/>
      <c r="WHD25" s="132"/>
      <c r="WHE25" s="190"/>
      <c r="WHF25" s="189"/>
      <c r="WHG25" s="131"/>
      <c r="WHH25" s="105"/>
      <c r="WHI25" s="105"/>
      <c r="WHJ25" s="106"/>
      <c r="WHK25" s="107"/>
      <c r="WHL25" s="132"/>
      <c r="WHM25" s="132"/>
      <c r="WHN25" s="132"/>
      <c r="WHO25" s="190"/>
      <c r="WHP25" s="189"/>
      <c r="WHQ25" s="131"/>
      <c r="WHR25" s="105"/>
      <c r="WHS25" s="105"/>
      <c r="WHT25" s="106"/>
      <c r="WHU25" s="107"/>
      <c r="WHV25" s="132"/>
      <c r="WHW25" s="132"/>
      <c r="WHX25" s="132"/>
      <c r="WHY25" s="190"/>
      <c r="WHZ25" s="189"/>
      <c r="WIA25" s="131"/>
      <c r="WIB25" s="105"/>
      <c r="WIC25" s="105"/>
      <c r="WID25" s="106"/>
      <c r="WIE25" s="107"/>
      <c r="WIF25" s="132"/>
      <c r="WIG25" s="132"/>
      <c r="WIH25" s="132"/>
      <c r="WII25" s="190"/>
      <c r="WIJ25" s="189"/>
      <c r="WIK25" s="131"/>
      <c r="WIL25" s="105"/>
      <c r="WIM25" s="105"/>
      <c r="WIN25" s="106"/>
      <c r="WIO25" s="107"/>
      <c r="WIP25" s="132"/>
      <c r="WIQ25" s="132"/>
      <c r="WIR25" s="132"/>
      <c r="WIS25" s="190"/>
      <c r="WIT25" s="189"/>
      <c r="WIU25" s="131"/>
      <c r="WIV25" s="105"/>
      <c r="WIW25" s="105"/>
      <c r="WIX25" s="106"/>
      <c r="WIY25" s="107"/>
      <c r="WIZ25" s="132"/>
      <c r="WJA25" s="132"/>
      <c r="WJB25" s="132"/>
      <c r="WJC25" s="190"/>
      <c r="WJD25" s="189"/>
      <c r="WJE25" s="131"/>
      <c r="WJF25" s="105"/>
      <c r="WJG25" s="105"/>
      <c r="WJH25" s="106"/>
      <c r="WJI25" s="107"/>
      <c r="WJJ25" s="132"/>
      <c r="WJK25" s="132"/>
      <c r="WJL25" s="132"/>
      <c r="WJM25" s="190"/>
      <c r="WJN25" s="189"/>
      <c r="WJO25" s="131"/>
      <c r="WJP25" s="105"/>
      <c r="WJQ25" s="105"/>
      <c r="WJR25" s="106"/>
      <c r="WJS25" s="107"/>
      <c r="WJT25" s="132"/>
      <c r="WJU25" s="132"/>
      <c r="WJV25" s="132"/>
      <c r="WJW25" s="190"/>
      <c r="WJX25" s="189"/>
      <c r="WJY25" s="131"/>
      <c r="WJZ25" s="105"/>
      <c r="WKA25" s="105"/>
      <c r="WKB25" s="106"/>
      <c r="WKC25" s="107"/>
      <c r="WKD25" s="132"/>
      <c r="WKE25" s="132"/>
      <c r="WKF25" s="132"/>
      <c r="WKG25" s="190"/>
      <c r="WKH25" s="189"/>
      <c r="WKI25" s="131"/>
      <c r="WKJ25" s="105"/>
      <c r="WKK25" s="105"/>
      <c r="WKL25" s="106"/>
      <c r="WKM25" s="107"/>
      <c r="WKN25" s="132"/>
      <c r="WKO25" s="132"/>
      <c r="WKP25" s="132"/>
      <c r="WKQ25" s="190"/>
      <c r="WKR25" s="189"/>
      <c r="WKS25" s="131"/>
      <c r="WKT25" s="105"/>
      <c r="WKU25" s="105"/>
      <c r="WKV25" s="106"/>
      <c r="WKW25" s="107"/>
      <c r="WKX25" s="132"/>
      <c r="WKY25" s="132"/>
      <c r="WKZ25" s="132"/>
      <c r="WLA25" s="190"/>
      <c r="WLB25" s="189"/>
      <c r="WLC25" s="131"/>
      <c r="WLD25" s="105"/>
      <c r="WLE25" s="105"/>
      <c r="WLF25" s="106"/>
      <c r="WLG25" s="107"/>
      <c r="WLH25" s="132"/>
      <c r="WLI25" s="132"/>
      <c r="WLJ25" s="132"/>
      <c r="WLK25" s="190"/>
      <c r="WLL25" s="189"/>
      <c r="WLM25" s="131"/>
      <c r="WLN25" s="105"/>
      <c r="WLO25" s="105"/>
      <c r="WLP25" s="106"/>
      <c r="WLQ25" s="107"/>
      <c r="WLR25" s="132"/>
      <c r="WLS25" s="132"/>
      <c r="WLT25" s="132"/>
      <c r="WLU25" s="190"/>
      <c r="WLV25" s="189"/>
      <c r="WLW25" s="131"/>
      <c r="WLX25" s="105"/>
      <c r="WLY25" s="105"/>
      <c r="WLZ25" s="106"/>
      <c r="WMA25" s="107"/>
      <c r="WMB25" s="132"/>
      <c r="WMC25" s="132"/>
      <c r="WMD25" s="132"/>
      <c r="WME25" s="190"/>
      <c r="WMF25" s="189"/>
      <c r="WMG25" s="131"/>
      <c r="WMH25" s="105"/>
      <c r="WMI25" s="105"/>
      <c r="WMJ25" s="106"/>
      <c r="WMK25" s="107"/>
      <c r="WML25" s="132"/>
      <c r="WMM25" s="132"/>
      <c r="WMN25" s="132"/>
      <c r="WMO25" s="190"/>
      <c r="WMP25" s="189"/>
      <c r="WMQ25" s="131"/>
      <c r="WMR25" s="105"/>
      <c r="WMS25" s="105"/>
      <c r="WMT25" s="106"/>
      <c r="WMU25" s="107"/>
      <c r="WMV25" s="132"/>
      <c r="WMW25" s="132"/>
      <c r="WMX25" s="132"/>
      <c r="WMY25" s="190"/>
      <c r="WMZ25" s="189"/>
      <c r="WNA25" s="131"/>
      <c r="WNB25" s="105"/>
      <c r="WNC25" s="105"/>
      <c r="WND25" s="106"/>
      <c r="WNE25" s="107"/>
      <c r="WNF25" s="132"/>
      <c r="WNG25" s="132"/>
      <c r="WNH25" s="132"/>
      <c r="WNI25" s="190"/>
      <c r="WNJ25" s="189"/>
      <c r="WNK25" s="131"/>
      <c r="WNL25" s="105"/>
      <c r="WNM25" s="105"/>
      <c r="WNN25" s="106"/>
      <c r="WNO25" s="107"/>
      <c r="WNP25" s="132"/>
      <c r="WNQ25" s="132"/>
      <c r="WNR25" s="132"/>
      <c r="WNS25" s="190"/>
      <c r="WNT25" s="189"/>
      <c r="WNU25" s="131"/>
      <c r="WNV25" s="105"/>
      <c r="WNW25" s="105"/>
      <c r="WNX25" s="106"/>
      <c r="WNY25" s="107"/>
      <c r="WNZ25" s="132"/>
      <c r="WOA25" s="132"/>
      <c r="WOB25" s="132"/>
      <c r="WOC25" s="190"/>
      <c r="WOD25" s="189"/>
      <c r="WOE25" s="131"/>
      <c r="WOF25" s="105"/>
      <c r="WOG25" s="105"/>
      <c r="WOH25" s="106"/>
      <c r="WOI25" s="107"/>
      <c r="WOJ25" s="132"/>
      <c r="WOK25" s="132"/>
      <c r="WOL25" s="132"/>
      <c r="WOM25" s="190"/>
      <c r="WON25" s="189"/>
      <c r="WOO25" s="131"/>
      <c r="WOP25" s="105"/>
      <c r="WOQ25" s="105"/>
      <c r="WOR25" s="106"/>
      <c r="WOS25" s="107"/>
      <c r="WOT25" s="132"/>
      <c r="WOU25" s="132"/>
      <c r="WOV25" s="132"/>
      <c r="WOW25" s="190"/>
      <c r="WOX25" s="189"/>
      <c r="WOY25" s="131"/>
      <c r="WOZ25" s="105"/>
      <c r="WPA25" s="105"/>
      <c r="WPB25" s="106"/>
      <c r="WPC25" s="107"/>
      <c r="WPD25" s="132"/>
      <c r="WPE25" s="132"/>
      <c r="WPF25" s="132"/>
      <c r="WPG25" s="190"/>
      <c r="WPH25" s="189"/>
      <c r="WPI25" s="131"/>
      <c r="WPJ25" s="105"/>
      <c r="WPK25" s="105"/>
      <c r="WPL25" s="106"/>
      <c r="WPM25" s="107"/>
      <c r="WPN25" s="132"/>
      <c r="WPO25" s="132"/>
      <c r="WPP25" s="132"/>
      <c r="WPQ25" s="190"/>
      <c r="WPR25" s="189"/>
      <c r="WPS25" s="131"/>
      <c r="WPT25" s="105"/>
      <c r="WPU25" s="105"/>
      <c r="WPV25" s="106"/>
      <c r="WPW25" s="107"/>
      <c r="WPX25" s="132"/>
      <c r="WPY25" s="132"/>
      <c r="WPZ25" s="132"/>
      <c r="WQA25" s="190"/>
      <c r="WQB25" s="189"/>
      <c r="WQC25" s="131"/>
      <c r="WQD25" s="105"/>
      <c r="WQE25" s="105"/>
      <c r="WQF25" s="106"/>
      <c r="WQG25" s="107"/>
      <c r="WQH25" s="132"/>
      <c r="WQI25" s="132"/>
      <c r="WQJ25" s="132"/>
      <c r="WQK25" s="190"/>
      <c r="WQL25" s="189"/>
      <c r="WQM25" s="131"/>
      <c r="WQN25" s="105"/>
      <c r="WQO25" s="105"/>
      <c r="WQP25" s="106"/>
      <c r="WQQ25" s="107"/>
      <c r="WQR25" s="132"/>
      <c r="WQS25" s="132"/>
      <c r="WQT25" s="132"/>
      <c r="WQU25" s="190"/>
      <c r="WQV25" s="189"/>
      <c r="WQW25" s="131"/>
      <c r="WQX25" s="105"/>
      <c r="WQY25" s="105"/>
      <c r="WQZ25" s="106"/>
      <c r="WRA25" s="107"/>
      <c r="WRB25" s="132"/>
      <c r="WRC25" s="132"/>
      <c r="WRD25" s="132"/>
      <c r="WRE25" s="190"/>
      <c r="WRF25" s="189"/>
      <c r="WRG25" s="131"/>
      <c r="WRH25" s="105"/>
      <c r="WRI25" s="105"/>
      <c r="WRJ25" s="106"/>
      <c r="WRK25" s="107"/>
      <c r="WRL25" s="132"/>
      <c r="WRM25" s="132"/>
      <c r="WRN25" s="132"/>
      <c r="WRO25" s="190"/>
      <c r="WRP25" s="189"/>
      <c r="WRQ25" s="131"/>
      <c r="WRR25" s="105"/>
      <c r="WRS25" s="105"/>
      <c r="WRT25" s="106"/>
      <c r="WRU25" s="107"/>
      <c r="WRV25" s="132"/>
      <c r="WRW25" s="132"/>
      <c r="WRX25" s="132"/>
      <c r="WRY25" s="190"/>
      <c r="WRZ25" s="189"/>
      <c r="WSA25" s="131"/>
      <c r="WSB25" s="105"/>
      <c r="WSC25" s="105"/>
      <c r="WSD25" s="106"/>
      <c r="WSE25" s="107"/>
      <c r="WSF25" s="132"/>
      <c r="WSG25" s="132"/>
      <c r="WSH25" s="132"/>
      <c r="WSI25" s="190"/>
      <c r="WSJ25" s="189"/>
      <c r="WSK25" s="131"/>
      <c r="WSL25" s="105"/>
      <c r="WSM25" s="105"/>
      <c r="WSN25" s="106"/>
      <c r="WSO25" s="107"/>
      <c r="WSP25" s="132"/>
      <c r="WSQ25" s="132"/>
      <c r="WSR25" s="132"/>
      <c r="WSS25" s="190"/>
      <c r="WST25" s="189"/>
      <c r="WSU25" s="131"/>
      <c r="WSV25" s="105"/>
      <c r="WSW25" s="105"/>
      <c r="WSX25" s="106"/>
      <c r="WSY25" s="107"/>
      <c r="WSZ25" s="132"/>
      <c r="WTA25" s="132"/>
      <c r="WTB25" s="132"/>
      <c r="WTC25" s="190"/>
      <c r="WTD25" s="189"/>
      <c r="WTE25" s="131"/>
      <c r="WTF25" s="105"/>
      <c r="WTG25" s="105"/>
      <c r="WTH25" s="106"/>
      <c r="WTI25" s="107"/>
      <c r="WTJ25" s="132"/>
      <c r="WTK25" s="132"/>
      <c r="WTL25" s="132"/>
      <c r="WTM25" s="190"/>
      <c r="WTN25" s="189"/>
      <c r="WTO25" s="131"/>
      <c r="WTP25" s="105"/>
      <c r="WTQ25" s="105"/>
      <c r="WTR25" s="106"/>
      <c r="WTS25" s="107"/>
      <c r="WTT25" s="132"/>
      <c r="WTU25" s="132"/>
      <c r="WTV25" s="132"/>
      <c r="WTW25" s="190"/>
      <c r="WTX25" s="189"/>
      <c r="WTY25" s="131"/>
      <c r="WTZ25" s="105"/>
      <c r="WUA25" s="105"/>
      <c r="WUB25" s="106"/>
      <c r="WUC25" s="107"/>
      <c r="WUD25" s="132"/>
      <c r="WUE25" s="132"/>
      <c r="WUF25" s="132"/>
      <c r="WUG25" s="190"/>
      <c r="WUH25" s="189"/>
      <c r="WUI25" s="131"/>
      <c r="WUJ25" s="105"/>
      <c r="WUK25" s="105"/>
      <c r="WUL25" s="106"/>
      <c r="WUM25" s="107"/>
      <c r="WUN25" s="132"/>
      <c r="WUO25" s="132"/>
      <c r="WUP25" s="132"/>
      <c r="WUQ25" s="190"/>
      <c r="WUR25" s="189"/>
      <c r="WUS25" s="131"/>
      <c r="WUT25" s="105"/>
      <c r="WUU25" s="105"/>
      <c r="WUV25" s="106"/>
      <c r="WUW25" s="107"/>
      <c r="WUX25" s="132"/>
      <c r="WUY25" s="132"/>
      <c r="WUZ25" s="132"/>
      <c r="WVA25" s="190"/>
      <c r="WVB25" s="189"/>
      <c r="WVC25" s="131"/>
      <c r="WVD25" s="105"/>
      <c r="WVE25" s="105"/>
      <c r="WVF25" s="106"/>
      <c r="WVG25" s="107"/>
      <c r="WVH25" s="132"/>
      <c r="WVI25" s="132"/>
      <c r="WVJ25" s="132"/>
      <c r="WVK25" s="190"/>
      <c r="WVL25" s="189"/>
      <c r="WVM25" s="131"/>
      <c r="WVN25" s="105"/>
      <c r="WVO25" s="105"/>
      <c r="WVP25" s="106"/>
      <c r="WVQ25" s="107"/>
      <c r="WVR25" s="132"/>
      <c r="WVS25" s="132"/>
      <c r="WVT25" s="132"/>
      <c r="WVU25" s="190"/>
      <c r="WVV25" s="189"/>
      <c r="WVW25" s="131"/>
      <c r="WVX25" s="105"/>
      <c r="WVY25" s="105"/>
      <c r="WVZ25" s="106"/>
      <c r="WWA25" s="107"/>
      <c r="WWB25" s="132"/>
      <c r="WWC25" s="132"/>
      <c r="WWD25" s="132"/>
      <c r="WWE25" s="190"/>
      <c r="WWF25" s="189"/>
      <c r="WWG25" s="131"/>
      <c r="WWH25" s="105"/>
      <c r="WWI25" s="105"/>
      <c r="WWJ25" s="106"/>
      <c r="WWK25" s="107"/>
      <c r="WWL25" s="132"/>
      <c r="WWM25" s="132"/>
      <c r="WWN25" s="132"/>
      <c r="WWO25" s="190"/>
      <c r="WWP25" s="189"/>
      <c r="WWQ25" s="131"/>
      <c r="WWR25" s="105"/>
      <c r="WWS25" s="105"/>
      <c r="WWT25" s="106"/>
      <c r="WWU25" s="107"/>
      <c r="WWV25" s="132"/>
      <c r="WWW25" s="132"/>
      <c r="WWX25" s="132"/>
      <c r="WWY25" s="190"/>
      <c r="WWZ25" s="189"/>
      <c r="WXA25" s="131"/>
      <c r="WXB25" s="105"/>
      <c r="WXC25" s="105"/>
      <c r="WXD25" s="106"/>
      <c r="WXE25" s="107"/>
      <c r="WXF25" s="132"/>
      <c r="WXG25" s="132"/>
      <c r="WXH25" s="132"/>
      <c r="WXI25" s="190"/>
      <c r="WXJ25" s="189"/>
      <c r="WXK25" s="131"/>
      <c r="WXL25" s="105"/>
      <c r="WXM25" s="105"/>
      <c r="WXN25" s="106"/>
      <c r="WXO25" s="107"/>
      <c r="WXP25" s="132"/>
      <c r="WXQ25" s="132"/>
      <c r="WXR25" s="132"/>
      <c r="WXS25" s="190"/>
      <c r="WXT25" s="189"/>
      <c r="WXU25" s="131"/>
      <c r="WXV25" s="105"/>
      <c r="WXW25" s="105"/>
      <c r="WXX25" s="106"/>
      <c r="WXY25" s="107"/>
      <c r="WXZ25" s="132"/>
      <c r="WYA25" s="132"/>
      <c r="WYB25" s="132"/>
      <c r="WYC25" s="190"/>
      <c r="WYD25" s="189"/>
      <c r="WYE25" s="131"/>
      <c r="WYF25" s="105"/>
      <c r="WYG25" s="105"/>
      <c r="WYH25" s="106"/>
      <c r="WYI25" s="107"/>
      <c r="WYJ25" s="132"/>
      <c r="WYK25" s="132"/>
      <c r="WYL25" s="132"/>
      <c r="WYM25" s="190"/>
      <c r="WYN25" s="189"/>
      <c r="WYO25" s="131"/>
      <c r="WYP25" s="105"/>
      <c r="WYQ25" s="105"/>
      <c r="WYR25" s="106"/>
      <c r="WYS25" s="107"/>
      <c r="WYT25" s="132"/>
      <c r="WYU25" s="132"/>
      <c r="WYV25" s="132"/>
      <c r="WYW25" s="190"/>
      <c r="WYX25" s="189"/>
      <c r="WYY25" s="131"/>
      <c r="WYZ25" s="105"/>
      <c r="WZA25" s="105"/>
      <c r="WZB25" s="106"/>
      <c r="WZC25" s="107"/>
      <c r="WZD25" s="132"/>
      <c r="WZE25" s="132"/>
      <c r="WZF25" s="132"/>
      <c r="WZG25" s="190"/>
      <c r="WZH25" s="189"/>
      <c r="WZI25" s="131"/>
      <c r="WZJ25" s="105"/>
      <c r="WZK25" s="105"/>
      <c r="WZL25" s="106"/>
      <c r="WZM25" s="107"/>
      <c r="WZN25" s="132"/>
      <c r="WZO25" s="132"/>
      <c r="WZP25" s="132"/>
      <c r="WZQ25" s="190"/>
      <c r="WZR25" s="189"/>
      <c r="WZS25" s="131"/>
      <c r="WZT25" s="105"/>
      <c r="WZU25" s="105"/>
      <c r="WZV25" s="106"/>
      <c r="WZW25" s="107"/>
      <c r="WZX25" s="132"/>
      <c r="WZY25" s="132"/>
      <c r="WZZ25" s="132"/>
      <c r="XAA25" s="190"/>
      <c r="XAB25" s="189"/>
      <c r="XAC25" s="131"/>
      <c r="XAD25" s="105"/>
      <c r="XAE25" s="105"/>
      <c r="XAF25" s="106"/>
      <c r="XAG25" s="107"/>
      <c r="XAH25" s="132"/>
      <c r="XAI25" s="132"/>
      <c r="XAJ25" s="132"/>
      <c r="XAK25" s="190"/>
      <c r="XAL25" s="189"/>
      <c r="XAM25" s="131"/>
      <c r="XAN25" s="105"/>
      <c r="XAO25" s="105"/>
      <c r="XAP25" s="106"/>
      <c r="XAQ25" s="107"/>
      <c r="XAR25" s="132"/>
      <c r="XAS25" s="132"/>
      <c r="XAT25" s="132"/>
      <c r="XAU25" s="190"/>
      <c r="XAV25" s="189"/>
      <c r="XAW25" s="131"/>
      <c r="XAX25" s="105"/>
      <c r="XAY25" s="105"/>
      <c r="XAZ25" s="106"/>
      <c r="XBA25" s="107"/>
      <c r="XBB25" s="132"/>
      <c r="XBC25" s="132"/>
      <c r="XBD25" s="132"/>
      <c r="XBE25" s="190"/>
      <c r="XBF25" s="189"/>
      <c r="XBG25" s="131"/>
      <c r="XBH25" s="105"/>
      <c r="XBI25" s="105"/>
      <c r="XBJ25" s="106"/>
      <c r="XBK25" s="107"/>
      <c r="XBL25" s="132"/>
      <c r="XBM25" s="132"/>
      <c r="XBN25" s="132"/>
      <c r="XBO25" s="190"/>
      <c r="XBP25" s="189"/>
      <c r="XBQ25" s="131"/>
      <c r="XBR25" s="105"/>
      <c r="XBS25" s="105"/>
      <c r="XBT25" s="106"/>
      <c r="XBU25" s="107"/>
      <c r="XBV25" s="132"/>
      <c r="XBW25" s="132"/>
      <c r="XBX25" s="132"/>
      <c r="XBY25" s="190"/>
      <c r="XBZ25" s="189"/>
      <c r="XCA25" s="131"/>
      <c r="XCB25" s="105"/>
      <c r="XCC25" s="105"/>
      <c r="XCD25" s="106"/>
      <c r="XCE25" s="107"/>
      <c r="XCF25" s="132"/>
      <c r="XCG25" s="132"/>
      <c r="XCH25" s="132"/>
      <c r="XCI25" s="190"/>
      <c r="XCJ25" s="189"/>
      <c r="XCK25" s="131"/>
      <c r="XCL25" s="105"/>
      <c r="XCM25" s="105"/>
      <c r="XCN25" s="106"/>
      <c r="XCO25" s="107"/>
      <c r="XCP25" s="132"/>
      <c r="XCQ25" s="132"/>
      <c r="XCR25" s="132"/>
      <c r="XCS25" s="190"/>
      <c r="XCT25" s="189"/>
      <c r="XCU25" s="131"/>
      <c r="XCV25" s="105"/>
      <c r="XCW25" s="105"/>
      <c r="XCX25" s="106"/>
      <c r="XCY25" s="107"/>
      <c r="XCZ25" s="132"/>
      <c r="XDA25" s="132"/>
      <c r="XDB25" s="132"/>
      <c r="XDC25" s="190"/>
      <c r="XDD25" s="189"/>
      <c r="XDE25" s="131"/>
      <c r="XDF25" s="105"/>
      <c r="XDG25" s="105"/>
      <c r="XDH25" s="106"/>
      <c r="XDI25" s="107"/>
      <c r="XDJ25" s="132"/>
      <c r="XDK25" s="132"/>
      <c r="XDL25" s="132"/>
      <c r="XDM25" s="190"/>
      <c r="XDN25" s="189"/>
      <c r="XDO25" s="131"/>
      <c r="XDP25" s="105"/>
      <c r="XDQ25" s="105"/>
      <c r="XDR25" s="106"/>
      <c r="XDS25" s="107"/>
      <c r="XDT25" s="132"/>
      <c r="XDU25" s="132"/>
      <c r="XDV25" s="132"/>
      <c r="XDW25" s="190"/>
      <c r="XDX25" s="189"/>
      <c r="XDY25" s="131"/>
      <c r="XDZ25" s="105"/>
      <c r="XEA25" s="105"/>
      <c r="XEB25" s="106"/>
      <c r="XEC25" s="107"/>
      <c r="XED25" s="132"/>
      <c r="XEE25" s="132"/>
      <c r="XEF25" s="132"/>
      <c r="XEG25" s="190"/>
      <c r="XEH25" s="189"/>
      <c r="XEI25" s="131"/>
      <c r="XEJ25" s="105"/>
      <c r="XEK25" s="105"/>
      <c r="XEL25" s="106"/>
      <c r="XEM25" s="107"/>
      <c r="XEN25" s="132"/>
      <c r="XEO25" s="132"/>
      <c r="XEP25" s="132"/>
      <c r="XEQ25" s="190"/>
      <c r="XER25" s="189"/>
      <c r="XES25" s="131"/>
      <c r="XET25" s="105"/>
      <c r="XEU25" s="105"/>
      <c r="XEV25" s="106"/>
      <c r="XEW25" s="107"/>
      <c r="XEX25" s="132"/>
      <c r="XEY25" s="132"/>
      <c r="XEZ25" s="132"/>
      <c r="XFA25" s="190"/>
      <c r="XFB25" s="189"/>
      <c r="XFC25" s="131"/>
      <c r="XFD25" s="105"/>
    </row>
    <row r="26" spans="1:16384" s="276" customFormat="1" ht="48" customHeight="1">
      <c r="A26" s="190" t="s">
        <v>85</v>
      </c>
      <c r="B26" s="189" t="s">
        <v>86</v>
      </c>
      <c r="C26" s="131" t="s">
        <v>20</v>
      </c>
      <c r="D26" s="105" t="s">
        <v>87</v>
      </c>
      <c r="E26" s="105" t="s">
        <v>319</v>
      </c>
      <c r="F26" s="106" t="s">
        <v>494</v>
      </c>
      <c r="G26" s="107">
        <f t="shared" ref="G26" si="11">H26+I26</f>
        <v>200000</v>
      </c>
      <c r="H26" s="132">
        <f>200000</f>
        <v>200000</v>
      </c>
      <c r="I26" s="132"/>
      <c r="J26" s="132">
        <v>0</v>
      </c>
      <c r="K26" s="190"/>
      <c r="L26" s="189"/>
      <c r="M26" s="131"/>
      <c r="N26" s="105"/>
      <c r="O26" s="105"/>
      <c r="P26" s="106"/>
      <c r="Q26" s="107"/>
      <c r="R26" s="132"/>
      <c r="S26" s="132"/>
      <c r="T26" s="132"/>
      <c r="U26" s="190"/>
      <c r="V26" s="189"/>
      <c r="W26" s="131"/>
      <c r="X26" s="105"/>
      <c r="Y26" s="105"/>
      <c r="Z26" s="106"/>
      <c r="AA26" s="107"/>
      <c r="AB26" s="132"/>
      <c r="AC26" s="132"/>
      <c r="AD26" s="132"/>
      <c r="AE26" s="190"/>
      <c r="AF26" s="189"/>
      <c r="AG26" s="131"/>
      <c r="AH26" s="105"/>
      <c r="AI26" s="105"/>
      <c r="AJ26" s="106"/>
      <c r="AK26" s="107"/>
      <c r="AL26" s="132"/>
      <c r="AM26" s="132"/>
      <c r="AN26" s="132"/>
      <c r="AO26" s="190"/>
      <c r="AP26" s="189"/>
      <c r="AQ26" s="131"/>
      <c r="AR26" s="105"/>
      <c r="AS26" s="105"/>
      <c r="AT26" s="106"/>
      <c r="AU26" s="107"/>
      <c r="AV26" s="132"/>
      <c r="AW26" s="132"/>
      <c r="AX26" s="132"/>
      <c r="AY26" s="190"/>
      <c r="AZ26" s="189"/>
      <c r="BA26" s="131"/>
      <c r="BB26" s="105"/>
      <c r="BC26" s="105"/>
      <c r="BD26" s="106"/>
      <c r="BE26" s="107"/>
      <c r="BF26" s="132"/>
      <c r="BG26" s="132"/>
      <c r="BH26" s="132"/>
      <c r="BI26" s="190"/>
      <c r="BJ26" s="189"/>
      <c r="BK26" s="131"/>
      <c r="BL26" s="105"/>
      <c r="BM26" s="105"/>
      <c r="BN26" s="106"/>
      <c r="BO26" s="107"/>
      <c r="BP26" s="132"/>
      <c r="BQ26" s="132"/>
      <c r="BR26" s="132"/>
      <c r="BS26" s="190"/>
      <c r="BT26" s="189"/>
      <c r="BU26" s="131"/>
      <c r="BV26" s="105"/>
      <c r="BW26" s="105"/>
      <c r="BX26" s="106"/>
      <c r="BY26" s="107"/>
      <c r="BZ26" s="132"/>
      <c r="CA26" s="132"/>
      <c r="CB26" s="132"/>
      <c r="CC26" s="190"/>
      <c r="CD26" s="189"/>
      <c r="CE26" s="131"/>
      <c r="CF26" s="105"/>
      <c r="CG26" s="105"/>
      <c r="CH26" s="106"/>
      <c r="CI26" s="107"/>
      <c r="CJ26" s="132"/>
      <c r="CK26" s="132"/>
      <c r="CL26" s="132"/>
      <c r="CM26" s="190"/>
      <c r="CN26" s="189"/>
      <c r="CO26" s="131"/>
      <c r="CP26" s="105"/>
      <c r="CQ26" s="105"/>
      <c r="CR26" s="106"/>
      <c r="CS26" s="107"/>
      <c r="CT26" s="132"/>
      <c r="CU26" s="132"/>
      <c r="CV26" s="132"/>
      <c r="CW26" s="190"/>
      <c r="CX26" s="189"/>
      <c r="CY26" s="131"/>
      <c r="CZ26" s="105"/>
      <c r="DA26" s="105"/>
      <c r="DB26" s="106"/>
      <c r="DC26" s="107"/>
      <c r="DD26" s="132"/>
      <c r="DE26" s="132"/>
      <c r="DF26" s="132"/>
      <c r="DG26" s="190"/>
      <c r="DH26" s="189"/>
      <c r="DI26" s="131"/>
      <c r="DJ26" s="105"/>
      <c r="DK26" s="105"/>
      <c r="DL26" s="106"/>
      <c r="DM26" s="107"/>
      <c r="DN26" s="132"/>
      <c r="DO26" s="132"/>
      <c r="DP26" s="132"/>
      <c r="DQ26" s="190"/>
      <c r="DR26" s="189"/>
      <c r="DS26" s="131"/>
      <c r="DT26" s="105"/>
      <c r="DU26" s="105"/>
      <c r="DV26" s="106"/>
      <c r="DW26" s="107"/>
      <c r="DX26" s="132"/>
      <c r="DY26" s="132"/>
      <c r="DZ26" s="132"/>
      <c r="EA26" s="190"/>
      <c r="EB26" s="189"/>
      <c r="EC26" s="131"/>
      <c r="ED26" s="105"/>
      <c r="EE26" s="105"/>
      <c r="EF26" s="106"/>
      <c r="EG26" s="107"/>
      <c r="EH26" s="132"/>
      <c r="EI26" s="132"/>
      <c r="EJ26" s="132"/>
      <c r="EK26" s="190"/>
      <c r="EL26" s="189"/>
      <c r="EM26" s="131"/>
      <c r="EN26" s="105"/>
      <c r="EO26" s="105"/>
      <c r="EP26" s="106"/>
      <c r="EQ26" s="107"/>
      <c r="ER26" s="132"/>
      <c r="ES26" s="132"/>
      <c r="ET26" s="132"/>
      <c r="EU26" s="190"/>
      <c r="EV26" s="189"/>
      <c r="EW26" s="131"/>
      <c r="EX26" s="105"/>
      <c r="EY26" s="105"/>
      <c r="EZ26" s="106"/>
      <c r="FA26" s="107"/>
      <c r="FB26" s="132"/>
      <c r="FC26" s="132"/>
      <c r="FD26" s="132"/>
      <c r="FE26" s="190"/>
      <c r="FF26" s="189"/>
      <c r="FG26" s="131"/>
      <c r="FH26" s="105"/>
      <c r="FI26" s="105"/>
      <c r="FJ26" s="106"/>
      <c r="FK26" s="107"/>
      <c r="FL26" s="132"/>
      <c r="FM26" s="132"/>
      <c r="FN26" s="132"/>
      <c r="FO26" s="190"/>
      <c r="FP26" s="189"/>
      <c r="FQ26" s="131"/>
      <c r="FR26" s="105"/>
      <c r="FS26" s="105"/>
      <c r="FT26" s="106"/>
      <c r="FU26" s="107"/>
      <c r="FV26" s="132"/>
      <c r="FW26" s="132"/>
      <c r="FX26" s="132"/>
      <c r="FY26" s="190"/>
      <c r="FZ26" s="189"/>
      <c r="GA26" s="131"/>
      <c r="GB26" s="105"/>
      <c r="GC26" s="105"/>
      <c r="GD26" s="106"/>
      <c r="GE26" s="107"/>
      <c r="GF26" s="132"/>
      <c r="GG26" s="132"/>
      <c r="GH26" s="132"/>
      <c r="GI26" s="190"/>
      <c r="GJ26" s="189"/>
      <c r="GK26" s="131"/>
      <c r="GL26" s="105"/>
      <c r="GM26" s="105"/>
      <c r="GN26" s="106"/>
      <c r="GO26" s="107"/>
      <c r="GP26" s="132"/>
      <c r="GQ26" s="132"/>
      <c r="GR26" s="132"/>
      <c r="GS26" s="190"/>
      <c r="GT26" s="189"/>
      <c r="GU26" s="131"/>
      <c r="GV26" s="105"/>
      <c r="GW26" s="105"/>
      <c r="GX26" s="106"/>
      <c r="GY26" s="107"/>
      <c r="GZ26" s="132"/>
      <c r="HA26" s="132"/>
      <c r="HB26" s="132"/>
      <c r="HC26" s="190"/>
      <c r="HD26" s="189"/>
      <c r="HE26" s="131"/>
      <c r="HF26" s="105"/>
      <c r="HG26" s="105"/>
      <c r="HH26" s="106"/>
      <c r="HI26" s="107"/>
      <c r="HJ26" s="132"/>
      <c r="HK26" s="132"/>
      <c r="HL26" s="132"/>
      <c r="HM26" s="190"/>
      <c r="HN26" s="189"/>
      <c r="HO26" s="131"/>
      <c r="HP26" s="105"/>
      <c r="HQ26" s="105"/>
      <c r="HR26" s="106"/>
      <c r="HS26" s="107"/>
      <c r="HT26" s="132"/>
      <c r="HU26" s="132"/>
      <c r="HV26" s="132"/>
      <c r="HW26" s="190"/>
      <c r="HX26" s="189"/>
      <c r="HY26" s="131"/>
      <c r="HZ26" s="105"/>
      <c r="IA26" s="105"/>
      <c r="IB26" s="106"/>
      <c r="IC26" s="107"/>
      <c r="ID26" s="132"/>
      <c r="IE26" s="132"/>
      <c r="IF26" s="132"/>
      <c r="IG26" s="190"/>
      <c r="IH26" s="189"/>
      <c r="II26" s="131"/>
      <c r="IJ26" s="105"/>
      <c r="IK26" s="105"/>
      <c r="IL26" s="106"/>
      <c r="IM26" s="107"/>
      <c r="IN26" s="132"/>
      <c r="IO26" s="132"/>
      <c r="IP26" s="132"/>
      <c r="IQ26" s="190"/>
      <c r="IR26" s="189"/>
      <c r="IS26" s="131"/>
      <c r="IT26" s="105"/>
      <c r="IU26" s="105"/>
      <c r="IV26" s="106"/>
      <c r="IW26" s="107"/>
      <c r="IX26" s="132"/>
      <c r="IY26" s="132"/>
      <c r="IZ26" s="132"/>
      <c r="JA26" s="190"/>
      <c r="JB26" s="189"/>
      <c r="JC26" s="131"/>
      <c r="JD26" s="105"/>
      <c r="JE26" s="105"/>
      <c r="JF26" s="106"/>
      <c r="JG26" s="107"/>
      <c r="JH26" s="132"/>
      <c r="JI26" s="132"/>
      <c r="JJ26" s="132"/>
      <c r="JK26" s="190"/>
      <c r="JL26" s="189"/>
      <c r="JM26" s="131"/>
      <c r="JN26" s="105"/>
      <c r="JO26" s="105"/>
      <c r="JP26" s="106"/>
      <c r="JQ26" s="107"/>
      <c r="JR26" s="132"/>
      <c r="JS26" s="132"/>
      <c r="JT26" s="132"/>
      <c r="JU26" s="190"/>
      <c r="JV26" s="189"/>
      <c r="JW26" s="131"/>
      <c r="JX26" s="105"/>
      <c r="JY26" s="105"/>
      <c r="JZ26" s="106"/>
      <c r="KA26" s="107"/>
      <c r="KB26" s="132"/>
      <c r="KC26" s="132"/>
      <c r="KD26" s="132"/>
      <c r="KE26" s="190"/>
      <c r="KF26" s="189"/>
      <c r="KG26" s="131"/>
      <c r="KH26" s="105"/>
      <c r="KI26" s="105"/>
      <c r="KJ26" s="106"/>
      <c r="KK26" s="107"/>
      <c r="KL26" s="132"/>
      <c r="KM26" s="132"/>
      <c r="KN26" s="132"/>
      <c r="KO26" s="190"/>
      <c r="KP26" s="189"/>
      <c r="KQ26" s="131"/>
      <c r="KR26" s="105"/>
      <c r="KS26" s="105"/>
      <c r="KT26" s="106"/>
      <c r="KU26" s="107"/>
      <c r="KV26" s="132"/>
      <c r="KW26" s="132"/>
      <c r="KX26" s="132"/>
      <c r="KY26" s="190"/>
      <c r="KZ26" s="189"/>
      <c r="LA26" s="131"/>
      <c r="LB26" s="105"/>
      <c r="LC26" s="105"/>
      <c r="LD26" s="106"/>
      <c r="LE26" s="107"/>
      <c r="LF26" s="132"/>
      <c r="LG26" s="132"/>
      <c r="LH26" s="132"/>
      <c r="LI26" s="190"/>
      <c r="LJ26" s="189"/>
      <c r="LK26" s="131"/>
      <c r="LL26" s="105"/>
      <c r="LM26" s="105"/>
      <c r="LN26" s="106"/>
      <c r="LO26" s="107"/>
      <c r="LP26" s="132"/>
      <c r="LQ26" s="132"/>
      <c r="LR26" s="132"/>
      <c r="LS26" s="190"/>
      <c r="LT26" s="189"/>
      <c r="LU26" s="131"/>
      <c r="LV26" s="105"/>
      <c r="LW26" s="105"/>
      <c r="LX26" s="106"/>
      <c r="LY26" s="107"/>
      <c r="LZ26" s="132"/>
      <c r="MA26" s="132"/>
      <c r="MB26" s="132"/>
      <c r="MC26" s="190"/>
      <c r="MD26" s="189"/>
      <c r="ME26" s="131"/>
      <c r="MF26" s="105"/>
      <c r="MG26" s="105"/>
      <c r="MH26" s="106"/>
      <c r="MI26" s="107"/>
      <c r="MJ26" s="132"/>
      <c r="MK26" s="132"/>
      <c r="ML26" s="132"/>
      <c r="MM26" s="190"/>
      <c r="MN26" s="189"/>
      <c r="MO26" s="131"/>
      <c r="MP26" s="105"/>
      <c r="MQ26" s="105"/>
      <c r="MR26" s="106"/>
      <c r="MS26" s="107"/>
      <c r="MT26" s="132"/>
      <c r="MU26" s="132"/>
      <c r="MV26" s="132"/>
      <c r="MW26" s="190"/>
      <c r="MX26" s="189"/>
      <c r="MY26" s="131"/>
      <c r="MZ26" s="105"/>
      <c r="NA26" s="105"/>
      <c r="NB26" s="106"/>
      <c r="NC26" s="107"/>
      <c r="ND26" s="132"/>
      <c r="NE26" s="132"/>
      <c r="NF26" s="132"/>
      <c r="NG26" s="190"/>
      <c r="NH26" s="189"/>
      <c r="NI26" s="131"/>
      <c r="NJ26" s="105"/>
      <c r="NK26" s="105"/>
      <c r="NL26" s="106"/>
      <c r="NM26" s="107"/>
      <c r="NN26" s="132"/>
      <c r="NO26" s="132"/>
      <c r="NP26" s="132"/>
      <c r="NQ26" s="190"/>
      <c r="NR26" s="189"/>
      <c r="NS26" s="131"/>
      <c r="NT26" s="105"/>
      <c r="NU26" s="105"/>
      <c r="NV26" s="106"/>
      <c r="NW26" s="107"/>
      <c r="NX26" s="132"/>
      <c r="NY26" s="132"/>
      <c r="NZ26" s="132"/>
      <c r="OA26" s="190"/>
      <c r="OB26" s="189"/>
      <c r="OC26" s="131"/>
      <c r="OD26" s="105"/>
      <c r="OE26" s="105"/>
      <c r="OF26" s="106"/>
      <c r="OG26" s="107"/>
      <c r="OH26" s="132"/>
      <c r="OI26" s="132"/>
      <c r="OJ26" s="132"/>
      <c r="OK26" s="190"/>
      <c r="OL26" s="189"/>
      <c r="OM26" s="131"/>
      <c r="ON26" s="105"/>
      <c r="OO26" s="105"/>
      <c r="OP26" s="106"/>
      <c r="OQ26" s="107"/>
      <c r="OR26" s="132"/>
      <c r="OS26" s="132"/>
      <c r="OT26" s="132"/>
      <c r="OU26" s="190"/>
      <c r="OV26" s="189"/>
      <c r="OW26" s="131"/>
      <c r="OX26" s="105"/>
      <c r="OY26" s="105"/>
      <c r="OZ26" s="106"/>
      <c r="PA26" s="107"/>
      <c r="PB26" s="132"/>
      <c r="PC26" s="132"/>
      <c r="PD26" s="132"/>
      <c r="PE26" s="190"/>
      <c r="PF26" s="189"/>
      <c r="PG26" s="131"/>
      <c r="PH26" s="105"/>
      <c r="PI26" s="105"/>
      <c r="PJ26" s="106"/>
      <c r="PK26" s="107"/>
      <c r="PL26" s="132"/>
      <c r="PM26" s="132"/>
      <c r="PN26" s="132"/>
      <c r="PO26" s="190"/>
      <c r="PP26" s="189"/>
      <c r="PQ26" s="131"/>
      <c r="PR26" s="105"/>
      <c r="PS26" s="105"/>
      <c r="PT26" s="106"/>
      <c r="PU26" s="107"/>
      <c r="PV26" s="132"/>
      <c r="PW26" s="132"/>
      <c r="PX26" s="132"/>
      <c r="PY26" s="190"/>
      <c r="PZ26" s="189"/>
      <c r="QA26" s="131"/>
      <c r="QB26" s="105"/>
      <c r="QC26" s="105"/>
      <c r="QD26" s="106"/>
      <c r="QE26" s="107"/>
      <c r="QF26" s="132"/>
      <c r="QG26" s="132"/>
      <c r="QH26" s="132"/>
      <c r="QI26" s="190"/>
      <c r="QJ26" s="189"/>
      <c r="QK26" s="131"/>
      <c r="QL26" s="105"/>
      <c r="QM26" s="105"/>
      <c r="QN26" s="106"/>
      <c r="QO26" s="107"/>
      <c r="QP26" s="132"/>
      <c r="QQ26" s="132"/>
      <c r="QR26" s="132"/>
      <c r="QS26" s="190"/>
      <c r="QT26" s="189"/>
      <c r="QU26" s="131"/>
      <c r="QV26" s="105"/>
      <c r="QW26" s="105"/>
      <c r="QX26" s="106"/>
      <c r="QY26" s="107"/>
      <c r="QZ26" s="132"/>
      <c r="RA26" s="132"/>
      <c r="RB26" s="132"/>
      <c r="RC26" s="190"/>
      <c r="RD26" s="189"/>
      <c r="RE26" s="131"/>
      <c r="RF26" s="105"/>
      <c r="RG26" s="105"/>
      <c r="RH26" s="106"/>
      <c r="RI26" s="107"/>
      <c r="RJ26" s="132"/>
      <c r="RK26" s="132"/>
      <c r="RL26" s="132"/>
      <c r="RM26" s="190"/>
      <c r="RN26" s="189"/>
      <c r="RO26" s="131"/>
      <c r="RP26" s="105"/>
      <c r="RQ26" s="105"/>
      <c r="RR26" s="106"/>
      <c r="RS26" s="107"/>
      <c r="RT26" s="132"/>
      <c r="RU26" s="132"/>
      <c r="RV26" s="132"/>
      <c r="RW26" s="190"/>
      <c r="RX26" s="189"/>
      <c r="RY26" s="131"/>
      <c r="RZ26" s="105"/>
      <c r="SA26" s="105"/>
      <c r="SB26" s="106"/>
      <c r="SC26" s="107"/>
      <c r="SD26" s="132"/>
      <c r="SE26" s="132"/>
      <c r="SF26" s="132"/>
      <c r="SG26" s="190"/>
      <c r="SH26" s="189"/>
      <c r="SI26" s="131"/>
      <c r="SJ26" s="105"/>
      <c r="SK26" s="105"/>
      <c r="SL26" s="106"/>
      <c r="SM26" s="107"/>
      <c r="SN26" s="132"/>
      <c r="SO26" s="132"/>
      <c r="SP26" s="132"/>
      <c r="SQ26" s="190"/>
      <c r="SR26" s="189"/>
      <c r="SS26" s="131"/>
      <c r="ST26" s="105"/>
      <c r="SU26" s="105"/>
      <c r="SV26" s="106"/>
      <c r="SW26" s="107"/>
      <c r="SX26" s="132"/>
      <c r="SY26" s="132"/>
      <c r="SZ26" s="132"/>
      <c r="TA26" s="190"/>
      <c r="TB26" s="189"/>
      <c r="TC26" s="131"/>
      <c r="TD26" s="105"/>
      <c r="TE26" s="105"/>
      <c r="TF26" s="106"/>
      <c r="TG26" s="107"/>
      <c r="TH26" s="132"/>
      <c r="TI26" s="132"/>
      <c r="TJ26" s="132"/>
      <c r="TK26" s="190"/>
      <c r="TL26" s="189"/>
      <c r="TM26" s="131"/>
      <c r="TN26" s="105"/>
      <c r="TO26" s="105"/>
      <c r="TP26" s="106"/>
      <c r="TQ26" s="107"/>
      <c r="TR26" s="132"/>
      <c r="TS26" s="132"/>
      <c r="TT26" s="132"/>
      <c r="TU26" s="190"/>
      <c r="TV26" s="189"/>
      <c r="TW26" s="131"/>
      <c r="TX26" s="105"/>
      <c r="TY26" s="105"/>
      <c r="TZ26" s="106"/>
      <c r="UA26" s="107"/>
      <c r="UB26" s="132"/>
      <c r="UC26" s="132"/>
      <c r="UD26" s="132"/>
      <c r="UE26" s="190"/>
      <c r="UF26" s="189"/>
      <c r="UG26" s="131"/>
      <c r="UH26" s="105"/>
      <c r="UI26" s="105"/>
      <c r="UJ26" s="106"/>
      <c r="UK26" s="107"/>
      <c r="UL26" s="132"/>
      <c r="UM26" s="132"/>
      <c r="UN26" s="132"/>
      <c r="UO26" s="190"/>
      <c r="UP26" s="189"/>
      <c r="UQ26" s="131"/>
      <c r="UR26" s="105"/>
      <c r="US26" s="105"/>
      <c r="UT26" s="106"/>
      <c r="UU26" s="107"/>
      <c r="UV26" s="132"/>
      <c r="UW26" s="132"/>
      <c r="UX26" s="132"/>
      <c r="UY26" s="190"/>
      <c r="UZ26" s="189"/>
      <c r="VA26" s="131"/>
      <c r="VB26" s="105"/>
      <c r="VC26" s="105"/>
      <c r="VD26" s="106"/>
      <c r="VE26" s="107"/>
      <c r="VF26" s="132"/>
      <c r="VG26" s="132"/>
      <c r="VH26" s="132"/>
      <c r="VI26" s="190"/>
      <c r="VJ26" s="189"/>
      <c r="VK26" s="131"/>
      <c r="VL26" s="105"/>
      <c r="VM26" s="105"/>
      <c r="VN26" s="106"/>
      <c r="VO26" s="107"/>
      <c r="VP26" s="132"/>
      <c r="VQ26" s="132"/>
      <c r="VR26" s="132"/>
      <c r="VS26" s="190"/>
      <c r="VT26" s="189"/>
      <c r="VU26" s="131"/>
      <c r="VV26" s="105"/>
      <c r="VW26" s="105"/>
      <c r="VX26" s="106"/>
      <c r="VY26" s="107"/>
      <c r="VZ26" s="132"/>
      <c r="WA26" s="132"/>
      <c r="WB26" s="132"/>
      <c r="WC26" s="190"/>
      <c r="WD26" s="189"/>
      <c r="WE26" s="131"/>
      <c r="WF26" s="105"/>
      <c r="WG26" s="105"/>
      <c r="WH26" s="106"/>
      <c r="WI26" s="107"/>
      <c r="WJ26" s="132"/>
      <c r="WK26" s="132"/>
      <c r="WL26" s="132"/>
      <c r="WM26" s="190"/>
      <c r="WN26" s="189"/>
      <c r="WO26" s="131"/>
      <c r="WP26" s="105"/>
      <c r="WQ26" s="105"/>
      <c r="WR26" s="106"/>
      <c r="WS26" s="107"/>
      <c r="WT26" s="132"/>
      <c r="WU26" s="132"/>
      <c r="WV26" s="132"/>
      <c r="WW26" s="190"/>
      <c r="WX26" s="189"/>
      <c r="WY26" s="131"/>
      <c r="WZ26" s="105"/>
      <c r="XA26" s="105"/>
      <c r="XB26" s="106"/>
      <c r="XC26" s="107"/>
      <c r="XD26" s="132"/>
      <c r="XE26" s="132"/>
      <c r="XF26" s="132"/>
      <c r="XG26" s="190"/>
      <c r="XH26" s="189"/>
      <c r="XI26" s="131"/>
      <c r="XJ26" s="105"/>
      <c r="XK26" s="105"/>
      <c r="XL26" s="106"/>
      <c r="XM26" s="107"/>
      <c r="XN26" s="132"/>
      <c r="XO26" s="132"/>
      <c r="XP26" s="132"/>
      <c r="XQ26" s="190"/>
      <c r="XR26" s="189"/>
      <c r="XS26" s="131"/>
      <c r="XT26" s="105"/>
      <c r="XU26" s="105"/>
      <c r="XV26" s="106"/>
      <c r="XW26" s="107"/>
      <c r="XX26" s="132"/>
      <c r="XY26" s="132"/>
      <c r="XZ26" s="132"/>
      <c r="YA26" s="190"/>
      <c r="YB26" s="189"/>
      <c r="YC26" s="131"/>
      <c r="YD26" s="105"/>
      <c r="YE26" s="105"/>
      <c r="YF26" s="106"/>
      <c r="YG26" s="107"/>
      <c r="YH26" s="132"/>
      <c r="YI26" s="132"/>
      <c r="YJ26" s="132"/>
      <c r="YK26" s="190"/>
      <c r="YL26" s="189"/>
      <c r="YM26" s="131"/>
      <c r="YN26" s="105"/>
      <c r="YO26" s="105"/>
      <c r="YP26" s="106"/>
      <c r="YQ26" s="107"/>
      <c r="YR26" s="132"/>
      <c r="YS26" s="132"/>
      <c r="YT26" s="132"/>
      <c r="YU26" s="190"/>
      <c r="YV26" s="189"/>
      <c r="YW26" s="131"/>
      <c r="YX26" s="105"/>
      <c r="YY26" s="105"/>
      <c r="YZ26" s="106"/>
      <c r="ZA26" s="107"/>
      <c r="ZB26" s="132"/>
      <c r="ZC26" s="132"/>
      <c r="ZD26" s="132"/>
      <c r="ZE26" s="190"/>
      <c r="ZF26" s="189"/>
      <c r="ZG26" s="131"/>
      <c r="ZH26" s="105"/>
      <c r="ZI26" s="105"/>
      <c r="ZJ26" s="106"/>
      <c r="ZK26" s="107"/>
      <c r="ZL26" s="132"/>
      <c r="ZM26" s="132"/>
      <c r="ZN26" s="132"/>
      <c r="ZO26" s="190"/>
      <c r="ZP26" s="189"/>
      <c r="ZQ26" s="131"/>
      <c r="ZR26" s="105"/>
      <c r="ZS26" s="105"/>
      <c r="ZT26" s="106"/>
      <c r="ZU26" s="107"/>
      <c r="ZV26" s="132"/>
      <c r="ZW26" s="132"/>
      <c r="ZX26" s="132"/>
      <c r="ZY26" s="190"/>
      <c r="ZZ26" s="189"/>
      <c r="AAA26" s="131"/>
      <c r="AAB26" s="105"/>
      <c r="AAC26" s="105"/>
      <c r="AAD26" s="106"/>
      <c r="AAE26" s="107"/>
      <c r="AAF26" s="132"/>
      <c r="AAG26" s="132"/>
      <c r="AAH26" s="132"/>
      <c r="AAI26" s="190"/>
      <c r="AAJ26" s="189"/>
      <c r="AAK26" s="131"/>
      <c r="AAL26" s="105"/>
      <c r="AAM26" s="105"/>
      <c r="AAN26" s="106"/>
      <c r="AAO26" s="107"/>
      <c r="AAP26" s="132"/>
      <c r="AAQ26" s="132"/>
      <c r="AAR26" s="132"/>
      <c r="AAS26" s="190"/>
      <c r="AAT26" s="189"/>
      <c r="AAU26" s="131"/>
      <c r="AAV26" s="105"/>
      <c r="AAW26" s="105"/>
      <c r="AAX26" s="106"/>
      <c r="AAY26" s="107"/>
      <c r="AAZ26" s="132"/>
      <c r="ABA26" s="132"/>
      <c r="ABB26" s="132"/>
      <c r="ABC26" s="190"/>
      <c r="ABD26" s="189"/>
      <c r="ABE26" s="131"/>
      <c r="ABF26" s="105"/>
      <c r="ABG26" s="105"/>
      <c r="ABH26" s="106"/>
      <c r="ABI26" s="107"/>
      <c r="ABJ26" s="132"/>
      <c r="ABK26" s="132"/>
      <c r="ABL26" s="132"/>
      <c r="ABM26" s="190"/>
      <c r="ABN26" s="189"/>
      <c r="ABO26" s="131"/>
      <c r="ABP26" s="105"/>
      <c r="ABQ26" s="105"/>
      <c r="ABR26" s="106"/>
      <c r="ABS26" s="107"/>
      <c r="ABT26" s="132"/>
      <c r="ABU26" s="132"/>
      <c r="ABV26" s="132"/>
      <c r="ABW26" s="190"/>
      <c r="ABX26" s="189"/>
      <c r="ABY26" s="131"/>
      <c r="ABZ26" s="105"/>
      <c r="ACA26" s="105"/>
      <c r="ACB26" s="106"/>
      <c r="ACC26" s="107"/>
      <c r="ACD26" s="132"/>
      <c r="ACE26" s="132"/>
      <c r="ACF26" s="132"/>
      <c r="ACG26" s="190"/>
      <c r="ACH26" s="189"/>
      <c r="ACI26" s="131"/>
      <c r="ACJ26" s="105"/>
      <c r="ACK26" s="105"/>
      <c r="ACL26" s="106"/>
      <c r="ACM26" s="107"/>
      <c r="ACN26" s="132"/>
      <c r="ACO26" s="132"/>
      <c r="ACP26" s="132"/>
      <c r="ACQ26" s="190"/>
      <c r="ACR26" s="189"/>
      <c r="ACS26" s="131"/>
      <c r="ACT26" s="105"/>
      <c r="ACU26" s="105"/>
      <c r="ACV26" s="106"/>
      <c r="ACW26" s="107"/>
      <c r="ACX26" s="132"/>
      <c r="ACY26" s="132"/>
      <c r="ACZ26" s="132"/>
      <c r="ADA26" s="190"/>
      <c r="ADB26" s="189"/>
      <c r="ADC26" s="131"/>
      <c r="ADD26" s="105"/>
      <c r="ADE26" s="105"/>
      <c r="ADF26" s="106"/>
      <c r="ADG26" s="107"/>
      <c r="ADH26" s="132"/>
      <c r="ADI26" s="132"/>
      <c r="ADJ26" s="132"/>
      <c r="ADK26" s="190"/>
      <c r="ADL26" s="189"/>
      <c r="ADM26" s="131"/>
      <c r="ADN26" s="105"/>
      <c r="ADO26" s="105"/>
      <c r="ADP26" s="106"/>
      <c r="ADQ26" s="107"/>
      <c r="ADR26" s="132"/>
      <c r="ADS26" s="132"/>
      <c r="ADT26" s="132"/>
      <c r="ADU26" s="190"/>
      <c r="ADV26" s="189"/>
      <c r="ADW26" s="131"/>
      <c r="ADX26" s="105"/>
      <c r="ADY26" s="105"/>
      <c r="ADZ26" s="106"/>
      <c r="AEA26" s="107"/>
      <c r="AEB26" s="132"/>
      <c r="AEC26" s="132"/>
      <c r="AED26" s="132"/>
      <c r="AEE26" s="190"/>
      <c r="AEF26" s="189"/>
      <c r="AEG26" s="131"/>
      <c r="AEH26" s="105"/>
      <c r="AEI26" s="105"/>
      <c r="AEJ26" s="106"/>
      <c r="AEK26" s="107"/>
      <c r="AEL26" s="132"/>
      <c r="AEM26" s="132"/>
      <c r="AEN26" s="132"/>
      <c r="AEO26" s="190"/>
      <c r="AEP26" s="189"/>
      <c r="AEQ26" s="131"/>
      <c r="AER26" s="105"/>
      <c r="AES26" s="105"/>
      <c r="AET26" s="106"/>
      <c r="AEU26" s="107"/>
      <c r="AEV26" s="132"/>
      <c r="AEW26" s="132"/>
      <c r="AEX26" s="132"/>
      <c r="AEY26" s="190"/>
      <c r="AEZ26" s="189"/>
      <c r="AFA26" s="131"/>
      <c r="AFB26" s="105"/>
      <c r="AFC26" s="105"/>
      <c r="AFD26" s="106"/>
      <c r="AFE26" s="107"/>
      <c r="AFF26" s="132"/>
      <c r="AFG26" s="132"/>
      <c r="AFH26" s="132"/>
      <c r="AFI26" s="190"/>
      <c r="AFJ26" s="189"/>
      <c r="AFK26" s="131"/>
      <c r="AFL26" s="105"/>
      <c r="AFM26" s="105"/>
      <c r="AFN26" s="106"/>
      <c r="AFO26" s="107"/>
      <c r="AFP26" s="132"/>
      <c r="AFQ26" s="132"/>
      <c r="AFR26" s="132"/>
      <c r="AFS26" s="190"/>
      <c r="AFT26" s="189"/>
      <c r="AFU26" s="131"/>
      <c r="AFV26" s="105"/>
      <c r="AFW26" s="105"/>
      <c r="AFX26" s="106"/>
      <c r="AFY26" s="107"/>
      <c r="AFZ26" s="132"/>
      <c r="AGA26" s="132"/>
      <c r="AGB26" s="132"/>
      <c r="AGC26" s="190"/>
      <c r="AGD26" s="189"/>
      <c r="AGE26" s="131"/>
      <c r="AGF26" s="105"/>
      <c r="AGG26" s="105"/>
      <c r="AGH26" s="106"/>
      <c r="AGI26" s="107"/>
      <c r="AGJ26" s="132"/>
      <c r="AGK26" s="132"/>
      <c r="AGL26" s="132"/>
      <c r="AGM26" s="190"/>
      <c r="AGN26" s="189"/>
      <c r="AGO26" s="131"/>
      <c r="AGP26" s="105"/>
      <c r="AGQ26" s="105"/>
      <c r="AGR26" s="106"/>
      <c r="AGS26" s="107"/>
      <c r="AGT26" s="132"/>
      <c r="AGU26" s="132"/>
      <c r="AGV26" s="132"/>
      <c r="AGW26" s="190"/>
      <c r="AGX26" s="189"/>
      <c r="AGY26" s="131"/>
      <c r="AGZ26" s="105"/>
      <c r="AHA26" s="105"/>
      <c r="AHB26" s="106"/>
      <c r="AHC26" s="107"/>
      <c r="AHD26" s="132"/>
      <c r="AHE26" s="132"/>
      <c r="AHF26" s="132"/>
      <c r="AHG26" s="190"/>
      <c r="AHH26" s="189"/>
      <c r="AHI26" s="131"/>
      <c r="AHJ26" s="105"/>
      <c r="AHK26" s="105"/>
      <c r="AHL26" s="106"/>
      <c r="AHM26" s="107"/>
      <c r="AHN26" s="132"/>
      <c r="AHO26" s="132"/>
      <c r="AHP26" s="132"/>
      <c r="AHQ26" s="190"/>
      <c r="AHR26" s="189"/>
      <c r="AHS26" s="131"/>
      <c r="AHT26" s="105"/>
      <c r="AHU26" s="105"/>
      <c r="AHV26" s="106"/>
      <c r="AHW26" s="107"/>
      <c r="AHX26" s="132"/>
      <c r="AHY26" s="132"/>
      <c r="AHZ26" s="132"/>
      <c r="AIA26" s="190"/>
      <c r="AIB26" s="189"/>
      <c r="AIC26" s="131"/>
      <c r="AID26" s="105"/>
      <c r="AIE26" s="105"/>
      <c r="AIF26" s="106"/>
      <c r="AIG26" s="107"/>
      <c r="AIH26" s="132"/>
      <c r="AII26" s="132"/>
      <c r="AIJ26" s="132"/>
      <c r="AIK26" s="190"/>
      <c r="AIL26" s="189"/>
      <c r="AIM26" s="131"/>
      <c r="AIN26" s="105"/>
      <c r="AIO26" s="105"/>
      <c r="AIP26" s="106"/>
      <c r="AIQ26" s="107"/>
      <c r="AIR26" s="132"/>
      <c r="AIS26" s="132"/>
      <c r="AIT26" s="132"/>
      <c r="AIU26" s="190"/>
      <c r="AIV26" s="189"/>
      <c r="AIW26" s="131"/>
      <c r="AIX26" s="105"/>
      <c r="AIY26" s="105"/>
      <c r="AIZ26" s="106"/>
      <c r="AJA26" s="107"/>
      <c r="AJB26" s="132"/>
      <c r="AJC26" s="132"/>
      <c r="AJD26" s="132"/>
      <c r="AJE26" s="190"/>
      <c r="AJF26" s="189"/>
      <c r="AJG26" s="131"/>
      <c r="AJH26" s="105"/>
      <c r="AJI26" s="105"/>
      <c r="AJJ26" s="106"/>
      <c r="AJK26" s="107"/>
      <c r="AJL26" s="132"/>
      <c r="AJM26" s="132"/>
      <c r="AJN26" s="132"/>
      <c r="AJO26" s="190"/>
      <c r="AJP26" s="189"/>
      <c r="AJQ26" s="131"/>
      <c r="AJR26" s="105"/>
      <c r="AJS26" s="105"/>
      <c r="AJT26" s="106"/>
      <c r="AJU26" s="107"/>
      <c r="AJV26" s="132"/>
      <c r="AJW26" s="132"/>
      <c r="AJX26" s="132"/>
      <c r="AJY26" s="190"/>
      <c r="AJZ26" s="189"/>
      <c r="AKA26" s="131"/>
      <c r="AKB26" s="105"/>
      <c r="AKC26" s="105"/>
      <c r="AKD26" s="106"/>
      <c r="AKE26" s="107"/>
      <c r="AKF26" s="132"/>
      <c r="AKG26" s="132"/>
      <c r="AKH26" s="132"/>
      <c r="AKI26" s="190"/>
      <c r="AKJ26" s="189"/>
      <c r="AKK26" s="131"/>
      <c r="AKL26" s="105"/>
      <c r="AKM26" s="105"/>
      <c r="AKN26" s="106"/>
      <c r="AKO26" s="107"/>
      <c r="AKP26" s="132"/>
      <c r="AKQ26" s="132"/>
      <c r="AKR26" s="132"/>
      <c r="AKS26" s="190"/>
      <c r="AKT26" s="189"/>
      <c r="AKU26" s="131"/>
      <c r="AKV26" s="105"/>
      <c r="AKW26" s="105"/>
      <c r="AKX26" s="106"/>
      <c r="AKY26" s="107"/>
      <c r="AKZ26" s="132"/>
      <c r="ALA26" s="132"/>
      <c r="ALB26" s="132"/>
      <c r="ALC26" s="190"/>
      <c r="ALD26" s="189"/>
      <c r="ALE26" s="131"/>
      <c r="ALF26" s="105"/>
      <c r="ALG26" s="105"/>
      <c r="ALH26" s="106"/>
      <c r="ALI26" s="107"/>
      <c r="ALJ26" s="132"/>
      <c r="ALK26" s="132"/>
      <c r="ALL26" s="132"/>
      <c r="ALM26" s="190"/>
      <c r="ALN26" s="189"/>
      <c r="ALO26" s="131"/>
      <c r="ALP26" s="105"/>
      <c r="ALQ26" s="105"/>
      <c r="ALR26" s="106"/>
      <c r="ALS26" s="107"/>
      <c r="ALT26" s="132"/>
      <c r="ALU26" s="132"/>
      <c r="ALV26" s="132"/>
      <c r="ALW26" s="190"/>
      <c r="ALX26" s="189"/>
      <c r="ALY26" s="131"/>
      <c r="ALZ26" s="105"/>
      <c r="AMA26" s="105"/>
      <c r="AMB26" s="106"/>
      <c r="AMC26" s="107"/>
      <c r="AMD26" s="132"/>
      <c r="AME26" s="132"/>
      <c r="AMF26" s="132"/>
      <c r="AMG26" s="190"/>
      <c r="AMH26" s="189"/>
      <c r="AMI26" s="131"/>
      <c r="AMJ26" s="105"/>
      <c r="AMK26" s="105"/>
      <c r="AML26" s="106"/>
      <c r="AMM26" s="107"/>
      <c r="AMN26" s="132"/>
      <c r="AMO26" s="132"/>
      <c r="AMP26" s="132"/>
      <c r="AMQ26" s="190"/>
      <c r="AMR26" s="189"/>
      <c r="AMS26" s="131"/>
      <c r="AMT26" s="105"/>
      <c r="AMU26" s="105"/>
      <c r="AMV26" s="106"/>
      <c r="AMW26" s="107"/>
      <c r="AMX26" s="132"/>
      <c r="AMY26" s="132"/>
      <c r="AMZ26" s="132"/>
      <c r="ANA26" s="190"/>
      <c r="ANB26" s="189"/>
      <c r="ANC26" s="131"/>
      <c r="AND26" s="105"/>
      <c r="ANE26" s="105"/>
      <c r="ANF26" s="106"/>
      <c r="ANG26" s="107"/>
      <c r="ANH26" s="132"/>
      <c r="ANI26" s="132"/>
      <c r="ANJ26" s="132"/>
      <c r="ANK26" s="190"/>
      <c r="ANL26" s="189"/>
      <c r="ANM26" s="131"/>
      <c r="ANN26" s="105"/>
      <c r="ANO26" s="105"/>
      <c r="ANP26" s="106"/>
      <c r="ANQ26" s="107"/>
      <c r="ANR26" s="132"/>
      <c r="ANS26" s="132"/>
      <c r="ANT26" s="132"/>
      <c r="ANU26" s="190"/>
      <c r="ANV26" s="189"/>
      <c r="ANW26" s="131"/>
      <c r="ANX26" s="105"/>
      <c r="ANY26" s="105"/>
      <c r="ANZ26" s="106"/>
      <c r="AOA26" s="107"/>
      <c r="AOB26" s="132"/>
      <c r="AOC26" s="132"/>
      <c r="AOD26" s="132"/>
      <c r="AOE26" s="190"/>
      <c r="AOF26" s="189"/>
      <c r="AOG26" s="131"/>
      <c r="AOH26" s="105"/>
      <c r="AOI26" s="105"/>
      <c r="AOJ26" s="106"/>
      <c r="AOK26" s="107"/>
      <c r="AOL26" s="132"/>
      <c r="AOM26" s="132"/>
      <c r="AON26" s="132"/>
      <c r="AOO26" s="190"/>
      <c r="AOP26" s="189"/>
      <c r="AOQ26" s="131"/>
      <c r="AOR26" s="105"/>
      <c r="AOS26" s="105"/>
      <c r="AOT26" s="106"/>
      <c r="AOU26" s="107"/>
      <c r="AOV26" s="132"/>
      <c r="AOW26" s="132"/>
      <c r="AOX26" s="132"/>
      <c r="AOY26" s="190"/>
      <c r="AOZ26" s="189"/>
      <c r="APA26" s="131"/>
      <c r="APB26" s="105"/>
      <c r="APC26" s="105"/>
      <c r="APD26" s="106"/>
      <c r="APE26" s="107"/>
      <c r="APF26" s="132"/>
      <c r="APG26" s="132"/>
      <c r="APH26" s="132"/>
      <c r="API26" s="190"/>
      <c r="APJ26" s="189"/>
      <c r="APK26" s="131"/>
      <c r="APL26" s="105"/>
      <c r="APM26" s="105"/>
      <c r="APN26" s="106"/>
      <c r="APO26" s="107"/>
      <c r="APP26" s="132"/>
      <c r="APQ26" s="132"/>
      <c r="APR26" s="132"/>
      <c r="APS26" s="190"/>
      <c r="APT26" s="189"/>
      <c r="APU26" s="131"/>
      <c r="APV26" s="105"/>
      <c r="APW26" s="105"/>
      <c r="APX26" s="106"/>
      <c r="APY26" s="107"/>
      <c r="APZ26" s="132"/>
      <c r="AQA26" s="132"/>
      <c r="AQB26" s="132"/>
      <c r="AQC26" s="190"/>
      <c r="AQD26" s="189"/>
      <c r="AQE26" s="131"/>
      <c r="AQF26" s="105"/>
      <c r="AQG26" s="105"/>
      <c r="AQH26" s="106"/>
      <c r="AQI26" s="107"/>
      <c r="AQJ26" s="132"/>
      <c r="AQK26" s="132"/>
      <c r="AQL26" s="132"/>
      <c r="AQM26" s="190"/>
      <c r="AQN26" s="189"/>
      <c r="AQO26" s="131"/>
      <c r="AQP26" s="105"/>
      <c r="AQQ26" s="105"/>
      <c r="AQR26" s="106"/>
      <c r="AQS26" s="107"/>
      <c r="AQT26" s="132"/>
      <c r="AQU26" s="132"/>
      <c r="AQV26" s="132"/>
      <c r="AQW26" s="190"/>
      <c r="AQX26" s="189"/>
      <c r="AQY26" s="131"/>
      <c r="AQZ26" s="105"/>
      <c r="ARA26" s="105"/>
      <c r="ARB26" s="106"/>
      <c r="ARC26" s="107"/>
      <c r="ARD26" s="132"/>
      <c r="ARE26" s="132"/>
      <c r="ARF26" s="132"/>
      <c r="ARG26" s="190"/>
      <c r="ARH26" s="189"/>
      <c r="ARI26" s="131"/>
      <c r="ARJ26" s="105"/>
      <c r="ARK26" s="105"/>
      <c r="ARL26" s="106"/>
      <c r="ARM26" s="107"/>
      <c r="ARN26" s="132"/>
      <c r="ARO26" s="132"/>
      <c r="ARP26" s="132"/>
      <c r="ARQ26" s="190"/>
      <c r="ARR26" s="189"/>
      <c r="ARS26" s="131"/>
      <c r="ART26" s="105"/>
      <c r="ARU26" s="105"/>
      <c r="ARV26" s="106"/>
      <c r="ARW26" s="107"/>
      <c r="ARX26" s="132"/>
      <c r="ARY26" s="132"/>
      <c r="ARZ26" s="132"/>
      <c r="ASA26" s="190"/>
      <c r="ASB26" s="189"/>
      <c r="ASC26" s="131"/>
      <c r="ASD26" s="105"/>
      <c r="ASE26" s="105"/>
      <c r="ASF26" s="106"/>
      <c r="ASG26" s="107"/>
      <c r="ASH26" s="132"/>
      <c r="ASI26" s="132"/>
      <c r="ASJ26" s="132"/>
      <c r="ASK26" s="190"/>
      <c r="ASL26" s="189"/>
      <c r="ASM26" s="131"/>
      <c r="ASN26" s="105"/>
      <c r="ASO26" s="105"/>
      <c r="ASP26" s="106"/>
      <c r="ASQ26" s="107"/>
      <c r="ASR26" s="132"/>
      <c r="ASS26" s="132"/>
      <c r="AST26" s="132"/>
      <c r="ASU26" s="190"/>
      <c r="ASV26" s="189"/>
      <c r="ASW26" s="131"/>
      <c r="ASX26" s="105"/>
      <c r="ASY26" s="105"/>
      <c r="ASZ26" s="106"/>
      <c r="ATA26" s="107"/>
      <c r="ATB26" s="132"/>
      <c r="ATC26" s="132"/>
      <c r="ATD26" s="132"/>
      <c r="ATE26" s="190"/>
      <c r="ATF26" s="189"/>
      <c r="ATG26" s="131"/>
      <c r="ATH26" s="105"/>
      <c r="ATI26" s="105"/>
      <c r="ATJ26" s="106"/>
      <c r="ATK26" s="107"/>
      <c r="ATL26" s="132"/>
      <c r="ATM26" s="132"/>
      <c r="ATN26" s="132"/>
      <c r="ATO26" s="190"/>
      <c r="ATP26" s="189"/>
      <c r="ATQ26" s="131"/>
      <c r="ATR26" s="105"/>
      <c r="ATS26" s="105"/>
      <c r="ATT26" s="106"/>
      <c r="ATU26" s="107"/>
      <c r="ATV26" s="132"/>
      <c r="ATW26" s="132"/>
      <c r="ATX26" s="132"/>
      <c r="ATY26" s="190"/>
      <c r="ATZ26" s="189"/>
      <c r="AUA26" s="131"/>
      <c r="AUB26" s="105"/>
      <c r="AUC26" s="105"/>
      <c r="AUD26" s="106"/>
      <c r="AUE26" s="107"/>
      <c r="AUF26" s="132"/>
      <c r="AUG26" s="132"/>
      <c r="AUH26" s="132"/>
      <c r="AUI26" s="190"/>
      <c r="AUJ26" s="189"/>
      <c r="AUK26" s="131"/>
      <c r="AUL26" s="105"/>
      <c r="AUM26" s="105"/>
      <c r="AUN26" s="106"/>
      <c r="AUO26" s="107"/>
      <c r="AUP26" s="132"/>
      <c r="AUQ26" s="132"/>
      <c r="AUR26" s="132"/>
      <c r="AUS26" s="190"/>
      <c r="AUT26" s="189"/>
      <c r="AUU26" s="131"/>
      <c r="AUV26" s="105"/>
      <c r="AUW26" s="105"/>
      <c r="AUX26" s="106"/>
      <c r="AUY26" s="107"/>
      <c r="AUZ26" s="132"/>
      <c r="AVA26" s="132"/>
      <c r="AVB26" s="132"/>
      <c r="AVC26" s="190"/>
      <c r="AVD26" s="189"/>
      <c r="AVE26" s="131"/>
      <c r="AVF26" s="105"/>
      <c r="AVG26" s="105"/>
      <c r="AVH26" s="106"/>
      <c r="AVI26" s="107"/>
      <c r="AVJ26" s="132"/>
      <c r="AVK26" s="132"/>
      <c r="AVL26" s="132"/>
      <c r="AVM26" s="190"/>
      <c r="AVN26" s="189"/>
      <c r="AVO26" s="131"/>
      <c r="AVP26" s="105"/>
      <c r="AVQ26" s="105"/>
      <c r="AVR26" s="106"/>
      <c r="AVS26" s="107"/>
      <c r="AVT26" s="132"/>
      <c r="AVU26" s="132"/>
      <c r="AVV26" s="132"/>
      <c r="AVW26" s="190"/>
      <c r="AVX26" s="189"/>
      <c r="AVY26" s="131"/>
      <c r="AVZ26" s="105"/>
      <c r="AWA26" s="105"/>
      <c r="AWB26" s="106"/>
      <c r="AWC26" s="107"/>
      <c r="AWD26" s="132"/>
      <c r="AWE26" s="132"/>
      <c r="AWF26" s="132"/>
      <c r="AWG26" s="190"/>
      <c r="AWH26" s="189"/>
      <c r="AWI26" s="131"/>
      <c r="AWJ26" s="105"/>
      <c r="AWK26" s="105"/>
      <c r="AWL26" s="106"/>
      <c r="AWM26" s="107"/>
      <c r="AWN26" s="132"/>
      <c r="AWO26" s="132"/>
      <c r="AWP26" s="132"/>
      <c r="AWQ26" s="190"/>
      <c r="AWR26" s="189"/>
      <c r="AWS26" s="131"/>
      <c r="AWT26" s="105"/>
      <c r="AWU26" s="105"/>
      <c r="AWV26" s="106"/>
      <c r="AWW26" s="107"/>
      <c r="AWX26" s="132"/>
      <c r="AWY26" s="132"/>
      <c r="AWZ26" s="132"/>
      <c r="AXA26" s="190"/>
      <c r="AXB26" s="189"/>
      <c r="AXC26" s="131"/>
      <c r="AXD26" s="105"/>
      <c r="AXE26" s="105"/>
      <c r="AXF26" s="106"/>
      <c r="AXG26" s="107"/>
      <c r="AXH26" s="132"/>
      <c r="AXI26" s="132"/>
      <c r="AXJ26" s="132"/>
      <c r="AXK26" s="190"/>
      <c r="AXL26" s="189"/>
      <c r="AXM26" s="131"/>
      <c r="AXN26" s="105"/>
      <c r="AXO26" s="105"/>
      <c r="AXP26" s="106"/>
      <c r="AXQ26" s="107"/>
      <c r="AXR26" s="132"/>
      <c r="AXS26" s="132"/>
      <c r="AXT26" s="132"/>
      <c r="AXU26" s="190"/>
      <c r="AXV26" s="189"/>
      <c r="AXW26" s="131"/>
      <c r="AXX26" s="105"/>
      <c r="AXY26" s="105"/>
      <c r="AXZ26" s="106"/>
      <c r="AYA26" s="107"/>
      <c r="AYB26" s="132"/>
      <c r="AYC26" s="132"/>
      <c r="AYD26" s="132"/>
      <c r="AYE26" s="190"/>
      <c r="AYF26" s="189"/>
      <c r="AYG26" s="131"/>
      <c r="AYH26" s="105"/>
      <c r="AYI26" s="105"/>
      <c r="AYJ26" s="106"/>
      <c r="AYK26" s="107"/>
      <c r="AYL26" s="132"/>
      <c r="AYM26" s="132"/>
      <c r="AYN26" s="132"/>
      <c r="AYO26" s="190"/>
      <c r="AYP26" s="189"/>
      <c r="AYQ26" s="131"/>
      <c r="AYR26" s="105"/>
      <c r="AYS26" s="105"/>
      <c r="AYT26" s="106"/>
      <c r="AYU26" s="107"/>
      <c r="AYV26" s="132"/>
      <c r="AYW26" s="132"/>
      <c r="AYX26" s="132"/>
      <c r="AYY26" s="190"/>
      <c r="AYZ26" s="189"/>
      <c r="AZA26" s="131"/>
      <c r="AZB26" s="105"/>
      <c r="AZC26" s="105"/>
      <c r="AZD26" s="106"/>
      <c r="AZE26" s="107"/>
      <c r="AZF26" s="132"/>
      <c r="AZG26" s="132"/>
      <c r="AZH26" s="132"/>
      <c r="AZI26" s="190"/>
      <c r="AZJ26" s="189"/>
      <c r="AZK26" s="131"/>
      <c r="AZL26" s="105"/>
      <c r="AZM26" s="105"/>
      <c r="AZN26" s="106"/>
      <c r="AZO26" s="107"/>
      <c r="AZP26" s="132"/>
      <c r="AZQ26" s="132"/>
      <c r="AZR26" s="132"/>
      <c r="AZS26" s="190"/>
      <c r="AZT26" s="189"/>
      <c r="AZU26" s="131"/>
      <c r="AZV26" s="105"/>
      <c r="AZW26" s="105"/>
      <c r="AZX26" s="106"/>
      <c r="AZY26" s="107"/>
      <c r="AZZ26" s="132"/>
      <c r="BAA26" s="132"/>
      <c r="BAB26" s="132"/>
      <c r="BAC26" s="190"/>
      <c r="BAD26" s="189"/>
      <c r="BAE26" s="131"/>
      <c r="BAF26" s="105"/>
      <c r="BAG26" s="105"/>
      <c r="BAH26" s="106"/>
      <c r="BAI26" s="107"/>
      <c r="BAJ26" s="132"/>
      <c r="BAK26" s="132"/>
      <c r="BAL26" s="132"/>
      <c r="BAM26" s="190"/>
      <c r="BAN26" s="189"/>
      <c r="BAO26" s="131"/>
      <c r="BAP26" s="105"/>
      <c r="BAQ26" s="105"/>
      <c r="BAR26" s="106"/>
      <c r="BAS26" s="107"/>
      <c r="BAT26" s="132"/>
      <c r="BAU26" s="132"/>
      <c r="BAV26" s="132"/>
      <c r="BAW26" s="190"/>
      <c r="BAX26" s="189"/>
      <c r="BAY26" s="131"/>
      <c r="BAZ26" s="105"/>
      <c r="BBA26" s="105"/>
      <c r="BBB26" s="106"/>
      <c r="BBC26" s="107"/>
      <c r="BBD26" s="132"/>
      <c r="BBE26" s="132"/>
      <c r="BBF26" s="132"/>
      <c r="BBG26" s="190"/>
      <c r="BBH26" s="189"/>
      <c r="BBI26" s="131"/>
      <c r="BBJ26" s="105"/>
      <c r="BBK26" s="105"/>
      <c r="BBL26" s="106"/>
      <c r="BBM26" s="107"/>
      <c r="BBN26" s="132"/>
      <c r="BBO26" s="132"/>
      <c r="BBP26" s="132"/>
      <c r="BBQ26" s="190"/>
      <c r="BBR26" s="189"/>
      <c r="BBS26" s="131"/>
      <c r="BBT26" s="105"/>
      <c r="BBU26" s="105"/>
      <c r="BBV26" s="106"/>
      <c r="BBW26" s="107"/>
      <c r="BBX26" s="132"/>
      <c r="BBY26" s="132"/>
      <c r="BBZ26" s="132"/>
      <c r="BCA26" s="190"/>
      <c r="BCB26" s="189"/>
      <c r="BCC26" s="131"/>
      <c r="BCD26" s="105"/>
      <c r="BCE26" s="105"/>
      <c r="BCF26" s="106"/>
      <c r="BCG26" s="107"/>
      <c r="BCH26" s="132"/>
      <c r="BCI26" s="132"/>
      <c r="BCJ26" s="132"/>
      <c r="BCK26" s="190"/>
      <c r="BCL26" s="189"/>
      <c r="BCM26" s="131"/>
      <c r="BCN26" s="105"/>
      <c r="BCO26" s="105"/>
      <c r="BCP26" s="106"/>
      <c r="BCQ26" s="107"/>
      <c r="BCR26" s="132"/>
      <c r="BCS26" s="132"/>
      <c r="BCT26" s="132"/>
      <c r="BCU26" s="190"/>
      <c r="BCV26" s="189"/>
      <c r="BCW26" s="131"/>
      <c r="BCX26" s="105"/>
      <c r="BCY26" s="105"/>
      <c r="BCZ26" s="106"/>
      <c r="BDA26" s="107"/>
      <c r="BDB26" s="132"/>
      <c r="BDC26" s="132"/>
      <c r="BDD26" s="132"/>
      <c r="BDE26" s="190"/>
      <c r="BDF26" s="189"/>
      <c r="BDG26" s="131"/>
      <c r="BDH26" s="105"/>
      <c r="BDI26" s="105"/>
      <c r="BDJ26" s="106"/>
      <c r="BDK26" s="107"/>
      <c r="BDL26" s="132"/>
      <c r="BDM26" s="132"/>
      <c r="BDN26" s="132"/>
      <c r="BDO26" s="190"/>
      <c r="BDP26" s="189"/>
      <c r="BDQ26" s="131"/>
      <c r="BDR26" s="105"/>
      <c r="BDS26" s="105"/>
      <c r="BDT26" s="106"/>
      <c r="BDU26" s="107"/>
      <c r="BDV26" s="132"/>
      <c r="BDW26" s="132"/>
      <c r="BDX26" s="132"/>
      <c r="BDY26" s="190"/>
      <c r="BDZ26" s="189"/>
      <c r="BEA26" s="131"/>
      <c r="BEB26" s="105"/>
      <c r="BEC26" s="105"/>
      <c r="BED26" s="106"/>
      <c r="BEE26" s="107"/>
      <c r="BEF26" s="132"/>
      <c r="BEG26" s="132"/>
      <c r="BEH26" s="132"/>
      <c r="BEI26" s="190"/>
      <c r="BEJ26" s="189"/>
      <c r="BEK26" s="131"/>
      <c r="BEL26" s="105"/>
      <c r="BEM26" s="105"/>
      <c r="BEN26" s="106"/>
      <c r="BEO26" s="107"/>
      <c r="BEP26" s="132"/>
      <c r="BEQ26" s="132"/>
      <c r="BER26" s="132"/>
      <c r="BES26" s="190"/>
      <c r="BET26" s="189"/>
      <c r="BEU26" s="131"/>
      <c r="BEV26" s="105"/>
      <c r="BEW26" s="105"/>
      <c r="BEX26" s="106"/>
      <c r="BEY26" s="107"/>
      <c r="BEZ26" s="132"/>
      <c r="BFA26" s="132"/>
      <c r="BFB26" s="132"/>
      <c r="BFC26" s="190"/>
      <c r="BFD26" s="189"/>
      <c r="BFE26" s="131"/>
      <c r="BFF26" s="105"/>
      <c r="BFG26" s="105"/>
      <c r="BFH26" s="106"/>
      <c r="BFI26" s="107"/>
      <c r="BFJ26" s="132"/>
      <c r="BFK26" s="132"/>
      <c r="BFL26" s="132"/>
      <c r="BFM26" s="190"/>
      <c r="BFN26" s="189"/>
      <c r="BFO26" s="131"/>
      <c r="BFP26" s="105"/>
      <c r="BFQ26" s="105"/>
      <c r="BFR26" s="106"/>
      <c r="BFS26" s="107"/>
      <c r="BFT26" s="132"/>
      <c r="BFU26" s="132"/>
      <c r="BFV26" s="132"/>
      <c r="BFW26" s="190"/>
      <c r="BFX26" s="189"/>
      <c r="BFY26" s="131"/>
      <c r="BFZ26" s="105"/>
      <c r="BGA26" s="105"/>
      <c r="BGB26" s="106"/>
      <c r="BGC26" s="107"/>
      <c r="BGD26" s="132"/>
      <c r="BGE26" s="132"/>
      <c r="BGF26" s="132"/>
      <c r="BGG26" s="190"/>
      <c r="BGH26" s="189"/>
      <c r="BGI26" s="131"/>
      <c r="BGJ26" s="105"/>
      <c r="BGK26" s="105"/>
      <c r="BGL26" s="106"/>
      <c r="BGM26" s="107"/>
      <c r="BGN26" s="132"/>
      <c r="BGO26" s="132"/>
      <c r="BGP26" s="132"/>
      <c r="BGQ26" s="190"/>
      <c r="BGR26" s="189"/>
      <c r="BGS26" s="131"/>
      <c r="BGT26" s="105"/>
      <c r="BGU26" s="105"/>
      <c r="BGV26" s="106"/>
      <c r="BGW26" s="107"/>
      <c r="BGX26" s="132"/>
      <c r="BGY26" s="132"/>
      <c r="BGZ26" s="132"/>
      <c r="BHA26" s="190"/>
      <c r="BHB26" s="189"/>
      <c r="BHC26" s="131"/>
      <c r="BHD26" s="105"/>
      <c r="BHE26" s="105"/>
      <c r="BHF26" s="106"/>
      <c r="BHG26" s="107"/>
      <c r="BHH26" s="132"/>
      <c r="BHI26" s="132"/>
      <c r="BHJ26" s="132"/>
      <c r="BHK26" s="190"/>
      <c r="BHL26" s="189"/>
      <c r="BHM26" s="131"/>
      <c r="BHN26" s="105"/>
      <c r="BHO26" s="105"/>
      <c r="BHP26" s="106"/>
      <c r="BHQ26" s="107"/>
      <c r="BHR26" s="132"/>
      <c r="BHS26" s="132"/>
      <c r="BHT26" s="132"/>
      <c r="BHU26" s="190"/>
      <c r="BHV26" s="189"/>
      <c r="BHW26" s="131"/>
      <c r="BHX26" s="105"/>
      <c r="BHY26" s="105"/>
      <c r="BHZ26" s="106"/>
      <c r="BIA26" s="107"/>
      <c r="BIB26" s="132"/>
      <c r="BIC26" s="132"/>
      <c r="BID26" s="132"/>
      <c r="BIE26" s="190"/>
      <c r="BIF26" s="189"/>
      <c r="BIG26" s="131"/>
      <c r="BIH26" s="105"/>
      <c r="BII26" s="105"/>
      <c r="BIJ26" s="106"/>
      <c r="BIK26" s="107"/>
      <c r="BIL26" s="132"/>
      <c r="BIM26" s="132"/>
      <c r="BIN26" s="132"/>
      <c r="BIO26" s="190"/>
      <c r="BIP26" s="189"/>
      <c r="BIQ26" s="131"/>
      <c r="BIR26" s="105"/>
      <c r="BIS26" s="105"/>
      <c r="BIT26" s="106"/>
      <c r="BIU26" s="107"/>
      <c r="BIV26" s="132"/>
      <c r="BIW26" s="132"/>
      <c r="BIX26" s="132"/>
      <c r="BIY26" s="190"/>
      <c r="BIZ26" s="189"/>
      <c r="BJA26" s="131"/>
      <c r="BJB26" s="105"/>
      <c r="BJC26" s="105"/>
      <c r="BJD26" s="106"/>
      <c r="BJE26" s="107"/>
      <c r="BJF26" s="132"/>
      <c r="BJG26" s="132"/>
      <c r="BJH26" s="132"/>
      <c r="BJI26" s="190"/>
      <c r="BJJ26" s="189"/>
      <c r="BJK26" s="131"/>
      <c r="BJL26" s="105"/>
      <c r="BJM26" s="105"/>
      <c r="BJN26" s="106"/>
      <c r="BJO26" s="107"/>
      <c r="BJP26" s="132"/>
      <c r="BJQ26" s="132"/>
      <c r="BJR26" s="132"/>
      <c r="BJS26" s="190"/>
      <c r="BJT26" s="189"/>
      <c r="BJU26" s="131"/>
      <c r="BJV26" s="105"/>
      <c r="BJW26" s="105"/>
      <c r="BJX26" s="106"/>
      <c r="BJY26" s="107"/>
      <c r="BJZ26" s="132"/>
      <c r="BKA26" s="132"/>
      <c r="BKB26" s="132"/>
      <c r="BKC26" s="190"/>
      <c r="BKD26" s="189"/>
      <c r="BKE26" s="131"/>
      <c r="BKF26" s="105"/>
      <c r="BKG26" s="105"/>
      <c r="BKH26" s="106"/>
      <c r="BKI26" s="107"/>
      <c r="BKJ26" s="132"/>
      <c r="BKK26" s="132"/>
      <c r="BKL26" s="132"/>
      <c r="BKM26" s="190"/>
      <c r="BKN26" s="189"/>
      <c r="BKO26" s="131"/>
      <c r="BKP26" s="105"/>
      <c r="BKQ26" s="105"/>
      <c r="BKR26" s="106"/>
      <c r="BKS26" s="107"/>
      <c r="BKT26" s="132"/>
      <c r="BKU26" s="132"/>
      <c r="BKV26" s="132"/>
      <c r="BKW26" s="190"/>
      <c r="BKX26" s="189"/>
      <c r="BKY26" s="131"/>
      <c r="BKZ26" s="105"/>
      <c r="BLA26" s="105"/>
      <c r="BLB26" s="106"/>
      <c r="BLC26" s="107"/>
      <c r="BLD26" s="132"/>
      <c r="BLE26" s="132"/>
      <c r="BLF26" s="132"/>
      <c r="BLG26" s="190"/>
      <c r="BLH26" s="189"/>
      <c r="BLI26" s="131"/>
      <c r="BLJ26" s="105"/>
      <c r="BLK26" s="105"/>
      <c r="BLL26" s="106"/>
      <c r="BLM26" s="107"/>
      <c r="BLN26" s="132"/>
      <c r="BLO26" s="132"/>
      <c r="BLP26" s="132"/>
      <c r="BLQ26" s="190"/>
      <c r="BLR26" s="189"/>
      <c r="BLS26" s="131"/>
      <c r="BLT26" s="105"/>
      <c r="BLU26" s="105"/>
      <c r="BLV26" s="106"/>
      <c r="BLW26" s="107"/>
      <c r="BLX26" s="132"/>
      <c r="BLY26" s="132"/>
      <c r="BLZ26" s="132"/>
      <c r="BMA26" s="190"/>
      <c r="BMB26" s="189"/>
      <c r="BMC26" s="131"/>
      <c r="BMD26" s="105"/>
      <c r="BME26" s="105"/>
      <c r="BMF26" s="106"/>
      <c r="BMG26" s="107"/>
      <c r="BMH26" s="132"/>
      <c r="BMI26" s="132"/>
      <c r="BMJ26" s="132"/>
      <c r="BMK26" s="190"/>
      <c r="BML26" s="189"/>
      <c r="BMM26" s="131"/>
      <c r="BMN26" s="105"/>
      <c r="BMO26" s="105"/>
      <c r="BMP26" s="106"/>
      <c r="BMQ26" s="107"/>
      <c r="BMR26" s="132"/>
      <c r="BMS26" s="132"/>
      <c r="BMT26" s="132"/>
      <c r="BMU26" s="190"/>
      <c r="BMV26" s="189"/>
      <c r="BMW26" s="131"/>
      <c r="BMX26" s="105"/>
      <c r="BMY26" s="105"/>
      <c r="BMZ26" s="106"/>
      <c r="BNA26" s="107"/>
      <c r="BNB26" s="132"/>
      <c r="BNC26" s="132"/>
      <c r="BND26" s="132"/>
      <c r="BNE26" s="190"/>
      <c r="BNF26" s="189"/>
      <c r="BNG26" s="131"/>
      <c r="BNH26" s="105"/>
      <c r="BNI26" s="105"/>
      <c r="BNJ26" s="106"/>
      <c r="BNK26" s="107"/>
      <c r="BNL26" s="132"/>
      <c r="BNM26" s="132"/>
      <c r="BNN26" s="132"/>
      <c r="BNO26" s="190"/>
      <c r="BNP26" s="189"/>
      <c r="BNQ26" s="131"/>
      <c r="BNR26" s="105"/>
      <c r="BNS26" s="105"/>
      <c r="BNT26" s="106"/>
      <c r="BNU26" s="107"/>
      <c r="BNV26" s="132"/>
      <c r="BNW26" s="132"/>
      <c r="BNX26" s="132"/>
      <c r="BNY26" s="190"/>
      <c r="BNZ26" s="189"/>
      <c r="BOA26" s="131"/>
      <c r="BOB26" s="105"/>
      <c r="BOC26" s="105"/>
      <c r="BOD26" s="106"/>
      <c r="BOE26" s="107"/>
      <c r="BOF26" s="132"/>
      <c r="BOG26" s="132"/>
      <c r="BOH26" s="132"/>
      <c r="BOI26" s="190"/>
      <c r="BOJ26" s="189"/>
      <c r="BOK26" s="131"/>
      <c r="BOL26" s="105"/>
      <c r="BOM26" s="105"/>
      <c r="BON26" s="106"/>
      <c r="BOO26" s="107"/>
      <c r="BOP26" s="132"/>
      <c r="BOQ26" s="132"/>
      <c r="BOR26" s="132"/>
      <c r="BOS26" s="190"/>
      <c r="BOT26" s="189"/>
      <c r="BOU26" s="131"/>
      <c r="BOV26" s="105"/>
      <c r="BOW26" s="105"/>
      <c r="BOX26" s="106"/>
      <c r="BOY26" s="107"/>
      <c r="BOZ26" s="132"/>
      <c r="BPA26" s="132"/>
      <c r="BPB26" s="132"/>
      <c r="BPC26" s="190"/>
      <c r="BPD26" s="189"/>
      <c r="BPE26" s="131"/>
      <c r="BPF26" s="105"/>
      <c r="BPG26" s="105"/>
      <c r="BPH26" s="106"/>
      <c r="BPI26" s="107"/>
      <c r="BPJ26" s="132"/>
      <c r="BPK26" s="132"/>
      <c r="BPL26" s="132"/>
      <c r="BPM26" s="190"/>
      <c r="BPN26" s="189"/>
      <c r="BPO26" s="131"/>
      <c r="BPP26" s="105"/>
      <c r="BPQ26" s="105"/>
      <c r="BPR26" s="106"/>
      <c r="BPS26" s="107"/>
      <c r="BPT26" s="132"/>
      <c r="BPU26" s="132"/>
      <c r="BPV26" s="132"/>
      <c r="BPW26" s="190"/>
      <c r="BPX26" s="189"/>
      <c r="BPY26" s="131"/>
      <c r="BPZ26" s="105"/>
      <c r="BQA26" s="105"/>
      <c r="BQB26" s="106"/>
      <c r="BQC26" s="107"/>
      <c r="BQD26" s="132"/>
      <c r="BQE26" s="132"/>
      <c r="BQF26" s="132"/>
      <c r="BQG26" s="190"/>
      <c r="BQH26" s="189"/>
      <c r="BQI26" s="131"/>
      <c r="BQJ26" s="105"/>
      <c r="BQK26" s="105"/>
      <c r="BQL26" s="106"/>
      <c r="BQM26" s="107"/>
      <c r="BQN26" s="132"/>
      <c r="BQO26" s="132"/>
      <c r="BQP26" s="132"/>
      <c r="BQQ26" s="190"/>
      <c r="BQR26" s="189"/>
      <c r="BQS26" s="131"/>
      <c r="BQT26" s="105"/>
      <c r="BQU26" s="105"/>
      <c r="BQV26" s="106"/>
      <c r="BQW26" s="107"/>
      <c r="BQX26" s="132"/>
      <c r="BQY26" s="132"/>
      <c r="BQZ26" s="132"/>
      <c r="BRA26" s="190"/>
      <c r="BRB26" s="189"/>
      <c r="BRC26" s="131"/>
      <c r="BRD26" s="105"/>
      <c r="BRE26" s="105"/>
      <c r="BRF26" s="106"/>
      <c r="BRG26" s="107"/>
      <c r="BRH26" s="132"/>
      <c r="BRI26" s="132"/>
      <c r="BRJ26" s="132"/>
      <c r="BRK26" s="190"/>
      <c r="BRL26" s="189"/>
      <c r="BRM26" s="131"/>
      <c r="BRN26" s="105"/>
      <c r="BRO26" s="105"/>
      <c r="BRP26" s="106"/>
      <c r="BRQ26" s="107"/>
      <c r="BRR26" s="132"/>
      <c r="BRS26" s="132"/>
      <c r="BRT26" s="132"/>
      <c r="BRU26" s="190"/>
      <c r="BRV26" s="189"/>
      <c r="BRW26" s="131"/>
      <c r="BRX26" s="105"/>
      <c r="BRY26" s="105"/>
      <c r="BRZ26" s="106"/>
      <c r="BSA26" s="107"/>
      <c r="BSB26" s="132"/>
      <c r="BSC26" s="132"/>
      <c r="BSD26" s="132"/>
      <c r="BSE26" s="190"/>
      <c r="BSF26" s="189"/>
      <c r="BSG26" s="131"/>
      <c r="BSH26" s="105"/>
      <c r="BSI26" s="105"/>
      <c r="BSJ26" s="106"/>
      <c r="BSK26" s="107"/>
      <c r="BSL26" s="132"/>
      <c r="BSM26" s="132"/>
      <c r="BSN26" s="132"/>
      <c r="BSO26" s="190"/>
      <c r="BSP26" s="189"/>
      <c r="BSQ26" s="131"/>
      <c r="BSR26" s="105"/>
      <c r="BSS26" s="105"/>
      <c r="BST26" s="106"/>
      <c r="BSU26" s="107"/>
      <c r="BSV26" s="132"/>
      <c r="BSW26" s="132"/>
      <c r="BSX26" s="132"/>
      <c r="BSY26" s="190"/>
      <c r="BSZ26" s="189"/>
      <c r="BTA26" s="131"/>
      <c r="BTB26" s="105"/>
      <c r="BTC26" s="105"/>
      <c r="BTD26" s="106"/>
      <c r="BTE26" s="107"/>
      <c r="BTF26" s="132"/>
      <c r="BTG26" s="132"/>
      <c r="BTH26" s="132"/>
      <c r="BTI26" s="190"/>
      <c r="BTJ26" s="189"/>
      <c r="BTK26" s="131"/>
      <c r="BTL26" s="105"/>
      <c r="BTM26" s="105"/>
      <c r="BTN26" s="106"/>
      <c r="BTO26" s="107"/>
      <c r="BTP26" s="132"/>
      <c r="BTQ26" s="132"/>
      <c r="BTR26" s="132"/>
      <c r="BTS26" s="190"/>
      <c r="BTT26" s="189"/>
      <c r="BTU26" s="131"/>
      <c r="BTV26" s="105"/>
      <c r="BTW26" s="105"/>
      <c r="BTX26" s="106"/>
      <c r="BTY26" s="107"/>
      <c r="BTZ26" s="132"/>
      <c r="BUA26" s="132"/>
      <c r="BUB26" s="132"/>
      <c r="BUC26" s="190"/>
      <c r="BUD26" s="189"/>
      <c r="BUE26" s="131"/>
      <c r="BUF26" s="105"/>
      <c r="BUG26" s="105"/>
      <c r="BUH26" s="106"/>
      <c r="BUI26" s="107"/>
      <c r="BUJ26" s="132"/>
      <c r="BUK26" s="132"/>
      <c r="BUL26" s="132"/>
      <c r="BUM26" s="190"/>
      <c r="BUN26" s="189"/>
      <c r="BUO26" s="131"/>
      <c r="BUP26" s="105"/>
      <c r="BUQ26" s="105"/>
      <c r="BUR26" s="106"/>
      <c r="BUS26" s="107"/>
      <c r="BUT26" s="132"/>
      <c r="BUU26" s="132"/>
      <c r="BUV26" s="132"/>
      <c r="BUW26" s="190"/>
      <c r="BUX26" s="189"/>
      <c r="BUY26" s="131"/>
      <c r="BUZ26" s="105"/>
      <c r="BVA26" s="105"/>
      <c r="BVB26" s="106"/>
      <c r="BVC26" s="107"/>
      <c r="BVD26" s="132"/>
      <c r="BVE26" s="132"/>
      <c r="BVF26" s="132"/>
      <c r="BVG26" s="190"/>
      <c r="BVH26" s="189"/>
      <c r="BVI26" s="131"/>
      <c r="BVJ26" s="105"/>
      <c r="BVK26" s="105"/>
      <c r="BVL26" s="106"/>
      <c r="BVM26" s="107"/>
      <c r="BVN26" s="132"/>
      <c r="BVO26" s="132"/>
      <c r="BVP26" s="132"/>
      <c r="BVQ26" s="190"/>
      <c r="BVR26" s="189"/>
      <c r="BVS26" s="131"/>
      <c r="BVT26" s="105"/>
      <c r="BVU26" s="105"/>
      <c r="BVV26" s="106"/>
      <c r="BVW26" s="107"/>
      <c r="BVX26" s="132"/>
      <c r="BVY26" s="132"/>
      <c r="BVZ26" s="132"/>
      <c r="BWA26" s="190"/>
      <c r="BWB26" s="189"/>
      <c r="BWC26" s="131"/>
      <c r="BWD26" s="105"/>
      <c r="BWE26" s="105"/>
      <c r="BWF26" s="106"/>
      <c r="BWG26" s="107"/>
      <c r="BWH26" s="132"/>
      <c r="BWI26" s="132"/>
      <c r="BWJ26" s="132"/>
      <c r="BWK26" s="190"/>
      <c r="BWL26" s="189"/>
      <c r="BWM26" s="131"/>
      <c r="BWN26" s="105"/>
      <c r="BWO26" s="105"/>
      <c r="BWP26" s="106"/>
      <c r="BWQ26" s="107"/>
      <c r="BWR26" s="132"/>
      <c r="BWS26" s="132"/>
      <c r="BWT26" s="132"/>
      <c r="BWU26" s="190"/>
      <c r="BWV26" s="189"/>
      <c r="BWW26" s="131"/>
      <c r="BWX26" s="105"/>
      <c r="BWY26" s="105"/>
      <c r="BWZ26" s="106"/>
      <c r="BXA26" s="107"/>
      <c r="BXB26" s="132"/>
      <c r="BXC26" s="132"/>
      <c r="BXD26" s="132"/>
      <c r="BXE26" s="190"/>
      <c r="BXF26" s="189"/>
      <c r="BXG26" s="131"/>
      <c r="BXH26" s="105"/>
      <c r="BXI26" s="105"/>
      <c r="BXJ26" s="106"/>
      <c r="BXK26" s="107"/>
      <c r="BXL26" s="132"/>
      <c r="BXM26" s="132"/>
      <c r="BXN26" s="132"/>
      <c r="BXO26" s="190"/>
      <c r="BXP26" s="189"/>
      <c r="BXQ26" s="131"/>
      <c r="BXR26" s="105"/>
      <c r="BXS26" s="105"/>
      <c r="BXT26" s="106"/>
      <c r="BXU26" s="107"/>
      <c r="BXV26" s="132"/>
      <c r="BXW26" s="132"/>
      <c r="BXX26" s="132"/>
      <c r="BXY26" s="190"/>
      <c r="BXZ26" s="189"/>
      <c r="BYA26" s="131"/>
      <c r="BYB26" s="105"/>
      <c r="BYC26" s="105"/>
      <c r="BYD26" s="106"/>
      <c r="BYE26" s="107"/>
      <c r="BYF26" s="132"/>
      <c r="BYG26" s="132"/>
      <c r="BYH26" s="132"/>
      <c r="BYI26" s="190"/>
      <c r="BYJ26" s="189"/>
      <c r="BYK26" s="131"/>
      <c r="BYL26" s="105"/>
      <c r="BYM26" s="105"/>
      <c r="BYN26" s="106"/>
      <c r="BYO26" s="107"/>
      <c r="BYP26" s="132"/>
      <c r="BYQ26" s="132"/>
      <c r="BYR26" s="132"/>
      <c r="BYS26" s="190"/>
      <c r="BYT26" s="189"/>
      <c r="BYU26" s="131"/>
      <c r="BYV26" s="105"/>
      <c r="BYW26" s="105"/>
      <c r="BYX26" s="106"/>
      <c r="BYY26" s="107"/>
      <c r="BYZ26" s="132"/>
      <c r="BZA26" s="132"/>
      <c r="BZB26" s="132"/>
      <c r="BZC26" s="190"/>
      <c r="BZD26" s="189"/>
      <c r="BZE26" s="131"/>
      <c r="BZF26" s="105"/>
      <c r="BZG26" s="105"/>
      <c r="BZH26" s="106"/>
      <c r="BZI26" s="107"/>
      <c r="BZJ26" s="132"/>
      <c r="BZK26" s="132"/>
      <c r="BZL26" s="132"/>
      <c r="BZM26" s="190"/>
      <c r="BZN26" s="189"/>
      <c r="BZO26" s="131"/>
      <c r="BZP26" s="105"/>
      <c r="BZQ26" s="105"/>
      <c r="BZR26" s="106"/>
      <c r="BZS26" s="107"/>
      <c r="BZT26" s="132"/>
      <c r="BZU26" s="132"/>
      <c r="BZV26" s="132"/>
      <c r="BZW26" s="190"/>
      <c r="BZX26" s="189"/>
      <c r="BZY26" s="131"/>
      <c r="BZZ26" s="105"/>
      <c r="CAA26" s="105"/>
      <c r="CAB26" s="106"/>
      <c r="CAC26" s="107"/>
      <c r="CAD26" s="132"/>
      <c r="CAE26" s="132"/>
      <c r="CAF26" s="132"/>
      <c r="CAG26" s="190"/>
      <c r="CAH26" s="189"/>
      <c r="CAI26" s="131"/>
      <c r="CAJ26" s="105"/>
      <c r="CAK26" s="105"/>
      <c r="CAL26" s="106"/>
      <c r="CAM26" s="107"/>
      <c r="CAN26" s="132"/>
      <c r="CAO26" s="132"/>
      <c r="CAP26" s="132"/>
      <c r="CAQ26" s="190"/>
      <c r="CAR26" s="189"/>
      <c r="CAS26" s="131"/>
      <c r="CAT26" s="105"/>
      <c r="CAU26" s="105"/>
      <c r="CAV26" s="106"/>
      <c r="CAW26" s="107"/>
      <c r="CAX26" s="132"/>
      <c r="CAY26" s="132"/>
      <c r="CAZ26" s="132"/>
      <c r="CBA26" s="190"/>
      <c r="CBB26" s="189"/>
      <c r="CBC26" s="131"/>
      <c r="CBD26" s="105"/>
      <c r="CBE26" s="105"/>
      <c r="CBF26" s="106"/>
      <c r="CBG26" s="107"/>
      <c r="CBH26" s="132"/>
      <c r="CBI26" s="132"/>
      <c r="CBJ26" s="132"/>
      <c r="CBK26" s="190"/>
      <c r="CBL26" s="189"/>
      <c r="CBM26" s="131"/>
      <c r="CBN26" s="105"/>
      <c r="CBO26" s="105"/>
      <c r="CBP26" s="106"/>
      <c r="CBQ26" s="107"/>
      <c r="CBR26" s="132"/>
      <c r="CBS26" s="132"/>
      <c r="CBT26" s="132"/>
      <c r="CBU26" s="190"/>
      <c r="CBV26" s="189"/>
      <c r="CBW26" s="131"/>
      <c r="CBX26" s="105"/>
      <c r="CBY26" s="105"/>
      <c r="CBZ26" s="106"/>
      <c r="CCA26" s="107"/>
      <c r="CCB26" s="132"/>
      <c r="CCC26" s="132"/>
      <c r="CCD26" s="132"/>
      <c r="CCE26" s="190"/>
      <c r="CCF26" s="189"/>
      <c r="CCG26" s="131"/>
      <c r="CCH26" s="105"/>
      <c r="CCI26" s="105"/>
      <c r="CCJ26" s="106"/>
      <c r="CCK26" s="107"/>
      <c r="CCL26" s="132"/>
      <c r="CCM26" s="132"/>
      <c r="CCN26" s="132"/>
      <c r="CCO26" s="190"/>
      <c r="CCP26" s="189"/>
      <c r="CCQ26" s="131"/>
      <c r="CCR26" s="105"/>
      <c r="CCS26" s="105"/>
      <c r="CCT26" s="106"/>
      <c r="CCU26" s="107"/>
      <c r="CCV26" s="132"/>
      <c r="CCW26" s="132"/>
      <c r="CCX26" s="132"/>
      <c r="CCY26" s="190"/>
      <c r="CCZ26" s="189"/>
      <c r="CDA26" s="131"/>
      <c r="CDB26" s="105"/>
      <c r="CDC26" s="105"/>
      <c r="CDD26" s="106"/>
      <c r="CDE26" s="107"/>
      <c r="CDF26" s="132"/>
      <c r="CDG26" s="132"/>
      <c r="CDH26" s="132"/>
      <c r="CDI26" s="190"/>
      <c r="CDJ26" s="189"/>
      <c r="CDK26" s="131"/>
      <c r="CDL26" s="105"/>
      <c r="CDM26" s="105"/>
      <c r="CDN26" s="106"/>
      <c r="CDO26" s="107"/>
      <c r="CDP26" s="132"/>
      <c r="CDQ26" s="132"/>
      <c r="CDR26" s="132"/>
      <c r="CDS26" s="190"/>
      <c r="CDT26" s="189"/>
      <c r="CDU26" s="131"/>
      <c r="CDV26" s="105"/>
      <c r="CDW26" s="105"/>
      <c r="CDX26" s="106"/>
      <c r="CDY26" s="107"/>
      <c r="CDZ26" s="132"/>
      <c r="CEA26" s="132"/>
      <c r="CEB26" s="132"/>
      <c r="CEC26" s="190"/>
      <c r="CED26" s="189"/>
      <c r="CEE26" s="131"/>
      <c r="CEF26" s="105"/>
      <c r="CEG26" s="105"/>
      <c r="CEH26" s="106"/>
      <c r="CEI26" s="107"/>
      <c r="CEJ26" s="132"/>
      <c r="CEK26" s="132"/>
      <c r="CEL26" s="132"/>
      <c r="CEM26" s="190"/>
      <c r="CEN26" s="189"/>
      <c r="CEO26" s="131"/>
      <c r="CEP26" s="105"/>
      <c r="CEQ26" s="105"/>
      <c r="CER26" s="106"/>
      <c r="CES26" s="107"/>
      <c r="CET26" s="132"/>
      <c r="CEU26" s="132"/>
      <c r="CEV26" s="132"/>
      <c r="CEW26" s="190"/>
      <c r="CEX26" s="189"/>
      <c r="CEY26" s="131"/>
      <c r="CEZ26" s="105"/>
      <c r="CFA26" s="105"/>
      <c r="CFB26" s="106"/>
      <c r="CFC26" s="107"/>
      <c r="CFD26" s="132"/>
      <c r="CFE26" s="132"/>
      <c r="CFF26" s="132"/>
      <c r="CFG26" s="190"/>
      <c r="CFH26" s="189"/>
      <c r="CFI26" s="131"/>
      <c r="CFJ26" s="105"/>
      <c r="CFK26" s="105"/>
      <c r="CFL26" s="106"/>
      <c r="CFM26" s="107"/>
      <c r="CFN26" s="132"/>
      <c r="CFO26" s="132"/>
      <c r="CFP26" s="132"/>
      <c r="CFQ26" s="190"/>
      <c r="CFR26" s="189"/>
      <c r="CFS26" s="131"/>
      <c r="CFT26" s="105"/>
      <c r="CFU26" s="105"/>
      <c r="CFV26" s="106"/>
      <c r="CFW26" s="107"/>
      <c r="CFX26" s="132"/>
      <c r="CFY26" s="132"/>
      <c r="CFZ26" s="132"/>
      <c r="CGA26" s="190"/>
      <c r="CGB26" s="189"/>
      <c r="CGC26" s="131"/>
      <c r="CGD26" s="105"/>
      <c r="CGE26" s="105"/>
      <c r="CGF26" s="106"/>
      <c r="CGG26" s="107"/>
      <c r="CGH26" s="132"/>
      <c r="CGI26" s="132"/>
      <c r="CGJ26" s="132"/>
      <c r="CGK26" s="190"/>
      <c r="CGL26" s="189"/>
      <c r="CGM26" s="131"/>
      <c r="CGN26" s="105"/>
      <c r="CGO26" s="105"/>
      <c r="CGP26" s="106"/>
      <c r="CGQ26" s="107"/>
      <c r="CGR26" s="132"/>
      <c r="CGS26" s="132"/>
      <c r="CGT26" s="132"/>
      <c r="CGU26" s="190"/>
      <c r="CGV26" s="189"/>
      <c r="CGW26" s="131"/>
      <c r="CGX26" s="105"/>
      <c r="CGY26" s="105"/>
      <c r="CGZ26" s="106"/>
      <c r="CHA26" s="107"/>
      <c r="CHB26" s="132"/>
      <c r="CHC26" s="132"/>
      <c r="CHD26" s="132"/>
      <c r="CHE26" s="190"/>
      <c r="CHF26" s="189"/>
      <c r="CHG26" s="131"/>
      <c r="CHH26" s="105"/>
      <c r="CHI26" s="105"/>
      <c r="CHJ26" s="106"/>
      <c r="CHK26" s="107"/>
      <c r="CHL26" s="132"/>
      <c r="CHM26" s="132"/>
      <c r="CHN26" s="132"/>
      <c r="CHO26" s="190"/>
      <c r="CHP26" s="189"/>
      <c r="CHQ26" s="131"/>
      <c r="CHR26" s="105"/>
      <c r="CHS26" s="105"/>
      <c r="CHT26" s="106"/>
      <c r="CHU26" s="107"/>
      <c r="CHV26" s="132"/>
      <c r="CHW26" s="132"/>
      <c r="CHX26" s="132"/>
      <c r="CHY26" s="190"/>
      <c r="CHZ26" s="189"/>
      <c r="CIA26" s="131"/>
      <c r="CIB26" s="105"/>
      <c r="CIC26" s="105"/>
      <c r="CID26" s="106"/>
      <c r="CIE26" s="107"/>
      <c r="CIF26" s="132"/>
      <c r="CIG26" s="132"/>
      <c r="CIH26" s="132"/>
      <c r="CII26" s="190"/>
      <c r="CIJ26" s="189"/>
      <c r="CIK26" s="131"/>
      <c r="CIL26" s="105"/>
      <c r="CIM26" s="105"/>
      <c r="CIN26" s="106"/>
      <c r="CIO26" s="107"/>
      <c r="CIP26" s="132"/>
      <c r="CIQ26" s="132"/>
      <c r="CIR26" s="132"/>
      <c r="CIS26" s="190"/>
      <c r="CIT26" s="189"/>
      <c r="CIU26" s="131"/>
      <c r="CIV26" s="105"/>
      <c r="CIW26" s="105"/>
      <c r="CIX26" s="106"/>
      <c r="CIY26" s="107"/>
      <c r="CIZ26" s="132"/>
      <c r="CJA26" s="132"/>
      <c r="CJB26" s="132"/>
      <c r="CJC26" s="190"/>
      <c r="CJD26" s="189"/>
      <c r="CJE26" s="131"/>
      <c r="CJF26" s="105"/>
      <c r="CJG26" s="105"/>
      <c r="CJH26" s="106"/>
      <c r="CJI26" s="107"/>
      <c r="CJJ26" s="132"/>
      <c r="CJK26" s="132"/>
      <c r="CJL26" s="132"/>
      <c r="CJM26" s="190"/>
      <c r="CJN26" s="189"/>
      <c r="CJO26" s="131"/>
      <c r="CJP26" s="105"/>
      <c r="CJQ26" s="105"/>
      <c r="CJR26" s="106"/>
      <c r="CJS26" s="107"/>
      <c r="CJT26" s="132"/>
      <c r="CJU26" s="132"/>
      <c r="CJV26" s="132"/>
      <c r="CJW26" s="190"/>
      <c r="CJX26" s="189"/>
      <c r="CJY26" s="131"/>
      <c r="CJZ26" s="105"/>
      <c r="CKA26" s="105"/>
      <c r="CKB26" s="106"/>
      <c r="CKC26" s="107"/>
      <c r="CKD26" s="132"/>
      <c r="CKE26" s="132"/>
      <c r="CKF26" s="132"/>
      <c r="CKG26" s="190"/>
      <c r="CKH26" s="189"/>
      <c r="CKI26" s="131"/>
      <c r="CKJ26" s="105"/>
      <c r="CKK26" s="105"/>
      <c r="CKL26" s="106"/>
      <c r="CKM26" s="107"/>
      <c r="CKN26" s="132"/>
      <c r="CKO26" s="132"/>
      <c r="CKP26" s="132"/>
      <c r="CKQ26" s="190"/>
      <c r="CKR26" s="189"/>
      <c r="CKS26" s="131"/>
      <c r="CKT26" s="105"/>
      <c r="CKU26" s="105"/>
      <c r="CKV26" s="106"/>
      <c r="CKW26" s="107"/>
      <c r="CKX26" s="132"/>
      <c r="CKY26" s="132"/>
      <c r="CKZ26" s="132"/>
      <c r="CLA26" s="190"/>
      <c r="CLB26" s="189"/>
      <c r="CLC26" s="131"/>
      <c r="CLD26" s="105"/>
      <c r="CLE26" s="105"/>
      <c r="CLF26" s="106"/>
      <c r="CLG26" s="107"/>
      <c r="CLH26" s="132"/>
      <c r="CLI26" s="132"/>
      <c r="CLJ26" s="132"/>
      <c r="CLK26" s="190"/>
      <c r="CLL26" s="189"/>
      <c r="CLM26" s="131"/>
      <c r="CLN26" s="105"/>
      <c r="CLO26" s="105"/>
      <c r="CLP26" s="106"/>
      <c r="CLQ26" s="107"/>
      <c r="CLR26" s="132"/>
      <c r="CLS26" s="132"/>
      <c r="CLT26" s="132"/>
      <c r="CLU26" s="190"/>
      <c r="CLV26" s="189"/>
      <c r="CLW26" s="131"/>
      <c r="CLX26" s="105"/>
      <c r="CLY26" s="105"/>
      <c r="CLZ26" s="106"/>
      <c r="CMA26" s="107"/>
      <c r="CMB26" s="132"/>
      <c r="CMC26" s="132"/>
      <c r="CMD26" s="132"/>
      <c r="CME26" s="190"/>
      <c r="CMF26" s="189"/>
      <c r="CMG26" s="131"/>
      <c r="CMH26" s="105"/>
      <c r="CMI26" s="105"/>
      <c r="CMJ26" s="106"/>
      <c r="CMK26" s="107"/>
      <c r="CML26" s="132"/>
      <c r="CMM26" s="132"/>
      <c r="CMN26" s="132"/>
      <c r="CMO26" s="190"/>
      <c r="CMP26" s="189"/>
      <c r="CMQ26" s="131"/>
      <c r="CMR26" s="105"/>
      <c r="CMS26" s="105"/>
      <c r="CMT26" s="106"/>
      <c r="CMU26" s="107"/>
      <c r="CMV26" s="132"/>
      <c r="CMW26" s="132"/>
      <c r="CMX26" s="132"/>
      <c r="CMY26" s="190"/>
      <c r="CMZ26" s="189"/>
      <c r="CNA26" s="131"/>
      <c r="CNB26" s="105"/>
      <c r="CNC26" s="105"/>
      <c r="CND26" s="106"/>
      <c r="CNE26" s="107"/>
      <c r="CNF26" s="132"/>
      <c r="CNG26" s="132"/>
      <c r="CNH26" s="132"/>
      <c r="CNI26" s="190"/>
      <c r="CNJ26" s="189"/>
      <c r="CNK26" s="131"/>
      <c r="CNL26" s="105"/>
      <c r="CNM26" s="105"/>
      <c r="CNN26" s="106"/>
      <c r="CNO26" s="107"/>
      <c r="CNP26" s="132"/>
      <c r="CNQ26" s="132"/>
      <c r="CNR26" s="132"/>
      <c r="CNS26" s="190"/>
      <c r="CNT26" s="189"/>
      <c r="CNU26" s="131"/>
      <c r="CNV26" s="105"/>
      <c r="CNW26" s="105"/>
      <c r="CNX26" s="106"/>
      <c r="CNY26" s="107"/>
      <c r="CNZ26" s="132"/>
      <c r="COA26" s="132"/>
      <c r="COB26" s="132"/>
      <c r="COC26" s="190"/>
      <c r="COD26" s="189"/>
      <c r="COE26" s="131"/>
      <c r="COF26" s="105"/>
      <c r="COG26" s="105"/>
      <c r="COH26" s="106"/>
      <c r="COI26" s="107"/>
      <c r="COJ26" s="132"/>
      <c r="COK26" s="132"/>
      <c r="COL26" s="132"/>
      <c r="COM26" s="190"/>
      <c r="CON26" s="189"/>
      <c r="COO26" s="131"/>
      <c r="COP26" s="105"/>
      <c r="COQ26" s="105"/>
      <c r="COR26" s="106"/>
      <c r="COS26" s="107"/>
      <c r="COT26" s="132"/>
      <c r="COU26" s="132"/>
      <c r="COV26" s="132"/>
      <c r="COW26" s="190"/>
      <c r="COX26" s="189"/>
      <c r="COY26" s="131"/>
      <c r="COZ26" s="105"/>
      <c r="CPA26" s="105"/>
      <c r="CPB26" s="106"/>
      <c r="CPC26" s="107"/>
      <c r="CPD26" s="132"/>
      <c r="CPE26" s="132"/>
      <c r="CPF26" s="132"/>
      <c r="CPG26" s="190"/>
      <c r="CPH26" s="189"/>
      <c r="CPI26" s="131"/>
      <c r="CPJ26" s="105"/>
      <c r="CPK26" s="105"/>
      <c r="CPL26" s="106"/>
      <c r="CPM26" s="107"/>
      <c r="CPN26" s="132"/>
      <c r="CPO26" s="132"/>
      <c r="CPP26" s="132"/>
      <c r="CPQ26" s="190"/>
      <c r="CPR26" s="189"/>
      <c r="CPS26" s="131"/>
      <c r="CPT26" s="105"/>
      <c r="CPU26" s="105"/>
      <c r="CPV26" s="106"/>
      <c r="CPW26" s="107"/>
      <c r="CPX26" s="132"/>
      <c r="CPY26" s="132"/>
      <c r="CPZ26" s="132"/>
      <c r="CQA26" s="190"/>
      <c r="CQB26" s="189"/>
      <c r="CQC26" s="131"/>
      <c r="CQD26" s="105"/>
      <c r="CQE26" s="105"/>
      <c r="CQF26" s="106"/>
      <c r="CQG26" s="107"/>
      <c r="CQH26" s="132"/>
      <c r="CQI26" s="132"/>
      <c r="CQJ26" s="132"/>
      <c r="CQK26" s="190"/>
      <c r="CQL26" s="189"/>
      <c r="CQM26" s="131"/>
      <c r="CQN26" s="105"/>
      <c r="CQO26" s="105"/>
      <c r="CQP26" s="106"/>
      <c r="CQQ26" s="107"/>
      <c r="CQR26" s="132"/>
      <c r="CQS26" s="132"/>
      <c r="CQT26" s="132"/>
      <c r="CQU26" s="190"/>
      <c r="CQV26" s="189"/>
      <c r="CQW26" s="131"/>
      <c r="CQX26" s="105"/>
      <c r="CQY26" s="105"/>
      <c r="CQZ26" s="106"/>
      <c r="CRA26" s="107"/>
      <c r="CRB26" s="132"/>
      <c r="CRC26" s="132"/>
      <c r="CRD26" s="132"/>
      <c r="CRE26" s="190"/>
      <c r="CRF26" s="189"/>
      <c r="CRG26" s="131"/>
      <c r="CRH26" s="105"/>
      <c r="CRI26" s="105"/>
      <c r="CRJ26" s="106"/>
      <c r="CRK26" s="107"/>
      <c r="CRL26" s="132"/>
      <c r="CRM26" s="132"/>
      <c r="CRN26" s="132"/>
      <c r="CRO26" s="190"/>
      <c r="CRP26" s="189"/>
      <c r="CRQ26" s="131"/>
      <c r="CRR26" s="105"/>
      <c r="CRS26" s="105"/>
      <c r="CRT26" s="106"/>
      <c r="CRU26" s="107"/>
      <c r="CRV26" s="132"/>
      <c r="CRW26" s="132"/>
      <c r="CRX26" s="132"/>
      <c r="CRY26" s="190"/>
      <c r="CRZ26" s="189"/>
      <c r="CSA26" s="131"/>
      <c r="CSB26" s="105"/>
      <c r="CSC26" s="105"/>
      <c r="CSD26" s="106"/>
      <c r="CSE26" s="107"/>
      <c r="CSF26" s="132"/>
      <c r="CSG26" s="132"/>
      <c r="CSH26" s="132"/>
      <c r="CSI26" s="190"/>
      <c r="CSJ26" s="189"/>
      <c r="CSK26" s="131"/>
      <c r="CSL26" s="105"/>
      <c r="CSM26" s="105"/>
      <c r="CSN26" s="106"/>
      <c r="CSO26" s="107"/>
      <c r="CSP26" s="132"/>
      <c r="CSQ26" s="132"/>
      <c r="CSR26" s="132"/>
      <c r="CSS26" s="190"/>
      <c r="CST26" s="189"/>
      <c r="CSU26" s="131"/>
      <c r="CSV26" s="105"/>
      <c r="CSW26" s="105"/>
      <c r="CSX26" s="106"/>
      <c r="CSY26" s="107"/>
      <c r="CSZ26" s="132"/>
      <c r="CTA26" s="132"/>
      <c r="CTB26" s="132"/>
      <c r="CTC26" s="190"/>
      <c r="CTD26" s="189"/>
      <c r="CTE26" s="131"/>
      <c r="CTF26" s="105"/>
      <c r="CTG26" s="105"/>
      <c r="CTH26" s="106"/>
      <c r="CTI26" s="107"/>
      <c r="CTJ26" s="132"/>
      <c r="CTK26" s="132"/>
      <c r="CTL26" s="132"/>
      <c r="CTM26" s="190"/>
      <c r="CTN26" s="189"/>
      <c r="CTO26" s="131"/>
      <c r="CTP26" s="105"/>
      <c r="CTQ26" s="105"/>
      <c r="CTR26" s="106"/>
      <c r="CTS26" s="107"/>
      <c r="CTT26" s="132"/>
      <c r="CTU26" s="132"/>
      <c r="CTV26" s="132"/>
      <c r="CTW26" s="190"/>
      <c r="CTX26" s="189"/>
      <c r="CTY26" s="131"/>
      <c r="CTZ26" s="105"/>
      <c r="CUA26" s="105"/>
      <c r="CUB26" s="106"/>
      <c r="CUC26" s="107"/>
      <c r="CUD26" s="132"/>
      <c r="CUE26" s="132"/>
      <c r="CUF26" s="132"/>
      <c r="CUG26" s="190"/>
      <c r="CUH26" s="189"/>
      <c r="CUI26" s="131"/>
      <c r="CUJ26" s="105"/>
      <c r="CUK26" s="105"/>
      <c r="CUL26" s="106"/>
      <c r="CUM26" s="107"/>
      <c r="CUN26" s="132"/>
      <c r="CUO26" s="132"/>
      <c r="CUP26" s="132"/>
      <c r="CUQ26" s="190"/>
      <c r="CUR26" s="189"/>
      <c r="CUS26" s="131"/>
      <c r="CUT26" s="105"/>
      <c r="CUU26" s="105"/>
      <c r="CUV26" s="106"/>
      <c r="CUW26" s="107"/>
      <c r="CUX26" s="132"/>
      <c r="CUY26" s="132"/>
      <c r="CUZ26" s="132"/>
      <c r="CVA26" s="190"/>
      <c r="CVB26" s="189"/>
      <c r="CVC26" s="131"/>
      <c r="CVD26" s="105"/>
      <c r="CVE26" s="105"/>
      <c r="CVF26" s="106"/>
      <c r="CVG26" s="107"/>
      <c r="CVH26" s="132"/>
      <c r="CVI26" s="132"/>
      <c r="CVJ26" s="132"/>
      <c r="CVK26" s="190"/>
      <c r="CVL26" s="189"/>
      <c r="CVM26" s="131"/>
      <c r="CVN26" s="105"/>
      <c r="CVO26" s="105"/>
      <c r="CVP26" s="106"/>
      <c r="CVQ26" s="107"/>
      <c r="CVR26" s="132"/>
      <c r="CVS26" s="132"/>
      <c r="CVT26" s="132"/>
      <c r="CVU26" s="190"/>
      <c r="CVV26" s="189"/>
      <c r="CVW26" s="131"/>
      <c r="CVX26" s="105"/>
      <c r="CVY26" s="105"/>
      <c r="CVZ26" s="106"/>
      <c r="CWA26" s="107"/>
      <c r="CWB26" s="132"/>
      <c r="CWC26" s="132"/>
      <c r="CWD26" s="132"/>
      <c r="CWE26" s="190"/>
      <c r="CWF26" s="189"/>
      <c r="CWG26" s="131"/>
      <c r="CWH26" s="105"/>
      <c r="CWI26" s="105"/>
      <c r="CWJ26" s="106"/>
      <c r="CWK26" s="107"/>
      <c r="CWL26" s="132"/>
      <c r="CWM26" s="132"/>
      <c r="CWN26" s="132"/>
      <c r="CWO26" s="190"/>
      <c r="CWP26" s="189"/>
      <c r="CWQ26" s="131"/>
      <c r="CWR26" s="105"/>
      <c r="CWS26" s="105"/>
      <c r="CWT26" s="106"/>
      <c r="CWU26" s="107"/>
      <c r="CWV26" s="132"/>
      <c r="CWW26" s="132"/>
      <c r="CWX26" s="132"/>
      <c r="CWY26" s="190"/>
      <c r="CWZ26" s="189"/>
      <c r="CXA26" s="131"/>
      <c r="CXB26" s="105"/>
      <c r="CXC26" s="105"/>
      <c r="CXD26" s="106"/>
      <c r="CXE26" s="107"/>
      <c r="CXF26" s="132"/>
      <c r="CXG26" s="132"/>
      <c r="CXH26" s="132"/>
      <c r="CXI26" s="190"/>
      <c r="CXJ26" s="189"/>
      <c r="CXK26" s="131"/>
      <c r="CXL26" s="105"/>
      <c r="CXM26" s="105"/>
      <c r="CXN26" s="106"/>
      <c r="CXO26" s="107"/>
      <c r="CXP26" s="132"/>
      <c r="CXQ26" s="132"/>
      <c r="CXR26" s="132"/>
      <c r="CXS26" s="190"/>
      <c r="CXT26" s="189"/>
      <c r="CXU26" s="131"/>
      <c r="CXV26" s="105"/>
      <c r="CXW26" s="105"/>
      <c r="CXX26" s="106"/>
      <c r="CXY26" s="107"/>
      <c r="CXZ26" s="132"/>
      <c r="CYA26" s="132"/>
      <c r="CYB26" s="132"/>
      <c r="CYC26" s="190"/>
      <c r="CYD26" s="189"/>
      <c r="CYE26" s="131"/>
      <c r="CYF26" s="105"/>
      <c r="CYG26" s="105"/>
      <c r="CYH26" s="106"/>
      <c r="CYI26" s="107"/>
      <c r="CYJ26" s="132"/>
      <c r="CYK26" s="132"/>
      <c r="CYL26" s="132"/>
      <c r="CYM26" s="190"/>
      <c r="CYN26" s="189"/>
      <c r="CYO26" s="131"/>
      <c r="CYP26" s="105"/>
      <c r="CYQ26" s="105"/>
      <c r="CYR26" s="106"/>
      <c r="CYS26" s="107"/>
      <c r="CYT26" s="132"/>
      <c r="CYU26" s="132"/>
      <c r="CYV26" s="132"/>
      <c r="CYW26" s="190"/>
      <c r="CYX26" s="189"/>
      <c r="CYY26" s="131"/>
      <c r="CYZ26" s="105"/>
      <c r="CZA26" s="105"/>
      <c r="CZB26" s="106"/>
      <c r="CZC26" s="107"/>
      <c r="CZD26" s="132"/>
      <c r="CZE26" s="132"/>
      <c r="CZF26" s="132"/>
      <c r="CZG26" s="190"/>
      <c r="CZH26" s="189"/>
      <c r="CZI26" s="131"/>
      <c r="CZJ26" s="105"/>
      <c r="CZK26" s="105"/>
      <c r="CZL26" s="106"/>
      <c r="CZM26" s="107"/>
      <c r="CZN26" s="132"/>
      <c r="CZO26" s="132"/>
      <c r="CZP26" s="132"/>
      <c r="CZQ26" s="190"/>
      <c r="CZR26" s="189"/>
      <c r="CZS26" s="131"/>
      <c r="CZT26" s="105"/>
      <c r="CZU26" s="105"/>
      <c r="CZV26" s="106"/>
      <c r="CZW26" s="107"/>
      <c r="CZX26" s="132"/>
      <c r="CZY26" s="132"/>
      <c r="CZZ26" s="132"/>
      <c r="DAA26" s="190"/>
      <c r="DAB26" s="189"/>
      <c r="DAC26" s="131"/>
      <c r="DAD26" s="105"/>
      <c r="DAE26" s="105"/>
      <c r="DAF26" s="106"/>
      <c r="DAG26" s="107"/>
      <c r="DAH26" s="132"/>
      <c r="DAI26" s="132"/>
      <c r="DAJ26" s="132"/>
      <c r="DAK26" s="190"/>
      <c r="DAL26" s="189"/>
      <c r="DAM26" s="131"/>
      <c r="DAN26" s="105"/>
      <c r="DAO26" s="105"/>
      <c r="DAP26" s="106"/>
      <c r="DAQ26" s="107"/>
      <c r="DAR26" s="132"/>
      <c r="DAS26" s="132"/>
      <c r="DAT26" s="132"/>
      <c r="DAU26" s="190"/>
      <c r="DAV26" s="189"/>
      <c r="DAW26" s="131"/>
      <c r="DAX26" s="105"/>
      <c r="DAY26" s="105"/>
      <c r="DAZ26" s="106"/>
      <c r="DBA26" s="107"/>
      <c r="DBB26" s="132"/>
      <c r="DBC26" s="132"/>
      <c r="DBD26" s="132"/>
      <c r="DBE26" s="190"/>
      <c r="DBF26" s="189"/>
      <c r="DBG26" s="131"/>
      <c r="DBH26" s="105"/>
      <c r="DBI26" s="105"/>
      <c r="DBJ26" s="106"/>
      <c r="DBK26" s="107"/>
      <c r="DBL26" s="132"/>
      <c r="DBM26" s="132"/>
      <c r="DBN26" s="132"/>
      <c r="DBO26" s="190"/>
      <c r="DBP26" s="189"/>
      <c r="DBQ26" s="131"/>
      <c r="DBR26" s="105"/>
      <c r="DBS26" s="105"/>
      <c r="DBT26" s="106"/>
      <c r="DBU26" s="107"/>
      <c r="DBV26" s="132"/>
      <c r="DBW26" s="132"/>
      <c r="DBX26" s="132"/>
      <c r="DBY26" s="190"/>
      <c r="DBZ26" s="189"/>
      <c r="DCA26" s="131"/>
      <c r="DCB26" s="105"/>
      <c r="DCC26" s="105"/>
      <c r="DCD26" s="106"/>
      <c r="DCE26" s="107"/>
      <c r="DCF26" s="132"/>
      <c r="DCG26" s="132"/>
      <c r="DCH26" s="132"/>
      <c r="DCI26" s="190"/>
      <c r="DCJ26" s="189"/>
      <c r="DCK26" s="131"/>
      <c r="DCL26" s="105"/>
      <c r="DCM26" s="105"/>
      <c r="DCN26" s="106"/>
      <c r="DCO26" s="107"/>
      <c r="DCP26" s="132"/>
      <c r="DCQ26" s="132"/>
      <c r="DCR26" s="132"/>
      <c r="DCS26" s="190"/>
      <c r="DCT26" s="189"/>
      <c r="DCU26" s="131"/>
      <c r="DCV26" s="105"/>
      <c r="DCW26" s="105"/>
      <c r="DCX26" s="106"/>
      <c r="DCY26" s="107"/>
      <c r="DCZ26" s="132"/>
      <c r="DDA26" s="132"/>
      <c r="DDB26" s="132"/>
      <c r="DDC26" s="190"/>
      <c r="DDD26" s="189"/>
      <c r="DDE26" s="131"/>
      <c r="DDF26" s="105"/>
      <c r="DDG26" s="105"/>
      <c r="DDH26" s="106"/>
      <c r="DDI26" s="107"/>
      <c r="DDJ26" s="132"/>
      <c r="DDK26" s="132"/>
      <c r="DDL26" s="132"/>
      <c r="DDM26" s="190"/>
      <c r="DDN26" s="189"/>
      <c r="DDO26" s="131"/>
      <c r="DDP26" s="105"/>
      <c r="DDQ26" s="105"/>
      <c r="DDR26" s="106"/>
      <c r="DDS26" s="107"/>
      <c r="DDT26" s="132"/>
      <c r="DDU26" s="132"/>
      <c r="DDV26" s="132"/>
      <c r="DDW26" s="190"/>
      <c r="DDX26" s="189"/>
      <c r="DDY26" s="131"/>
      <c r="DDZ26" s="105"/>
      <c r="DEA26" s="105"/>
      <c r="DEB26" s="106"/>
      <c r="DEC26" s="107"/>
      <c r="DED26" s="132"/>
      <c r="DEE26" s="132"/>
      <c r="DEF26" s="132"/>
      <c r="DEG26" s="190"/>
      <c r="DEH26" s="189"/>
      <c r="DEI26" s="131"/>
      <c r="DEJ26" s="105"/>
      <c r="DEK26" s="105"/>
      <c r="DEL26" s="106"/>
      <c r="DEM26" s="107"/>
      <c r="DEN26" s="132"/>
      <c r="DEO26" s="132"/>
      <c r="DEP26" s="132"/>
      <c r="DEQ26" s="190"/>
      <c r="DER26" s="189"/>
      <c r="DES26" s="131"/>
      <c r="DET26" s="105"/>
      <c r="DEU26" s="105"/>
      <c r="DEV26" s="106"/>
      <c r="DEW26" s="107"/>
      <c r="DEX26" s="132"/>
      <c r="DEY26" s="132"/>
      <c r="DEZ26" s="132"/>
      <c r="DFA26" s="190"/>
      <c r="DFB26" s="189"/>
      <c r="DFC26" s="131"/>
      <c r="DFD26" s="105"/>
      <c r="DFE26" s="105"/>
      <c r="DFF26" s="106"/>
      <c r="DFG26" s="107"/>
      <c r="DFH26" s="132"/>
      <c r="DFI26" s="132"/>
      <c r="DFJ26" s="132"/>
      <c r="DFK26" s="190"/>
      <c r="DFL26" s="189"/>
      <c r="DFM26" s="131"/>
      <c r="DFN26" s="105"/>
      <c r="DFO26" s="105"/>
      <c r="DFP26" s="106"/>
      <c r="DFQ26" s="107"/>
      <c r="DFR26" s="132"/>
      <c r="DFS26" s="132"/>
      <c r="DFT26" s="132"/>
      <c r="DFU26" s="190"/>
      <c r="DFV26" s="189"/>
      <c r="DFW26" s="131"/>
      <c r="DFX26" s="105"/>
      <c r="DFY26" s="105"/>
      <c r="DFZ26" s="106"/>
      <c r="DGA26" s="107"/>
      <c r="DGB26" s="132"/>
      <c r="DGC26" s="132"/>
      <c r="DGD26" s="132"/>
      <c r="DGE26" s="190"/>
      <c r="DGF26" s="189"/>
      <c r="DGG26" s="131"/>
      <c r="DGH26" s="105"/>
      <c r="DGI26" s="105"/>
      <c r="DGJ26" s="106"/>
      <c r="DGK26" s="107"/>
      <c r="DGL26" s="132"/>
      <c r="DGM26" s="132"/>
      <c r="DGN26" s="132"/>
      <c r="DGO26" s="190"/>
      <c r="DGP26" s="189"/>
      <c r="DGQ26" s="131"/>
      <c r="DGR26" s="105"/>
      <c r="DGS26" s="105"/>
      <c r="DGT26" s="106"/>
      <c r="DGU26" s="107"/>
      <c r="DGV26" s="132"/>
      <c r="DGW26" s="132"/>
      <c r="DGX26" s="132"/>
      <c r="DGY26" s="190"/>
      <c r="DGZ26" s="189"/>
      <c r="DHA26" s="131"/>
      <c r="DHB26" s="105"/>
      <c r="DHC26" s="105"/>
      <c r="DHD26" s="106"/>
      <c r="DHE26" s="107"/>
      <c r="DHF26" s="132"/>
      <c r="DHG26" s="132"/>
      <c r="DHH26" s="132"/>
      <c r="DHI26" s="190"/>
      <c r="DHJ26" s="189"/>
      <c r="DHK26" s="131"/>
      <c r="DHL26" s="105"/>
      <c r="DHM26" s="105"/>
      <c r="DHN26" s="106"/>
      <c r="DHO26" s="107"/>
      <c r="DHP26" s="132"/>
      <c r="DHQ26" s="132"/>
      <c r="DHR26" s="132"/>
      <c r="DHS26" s="190"/>
      <c r="DHT26" s="189"/>
      <c r="DHU26" s="131"/>
      <c r="DHV26" s="105"/>
      <c r="DHW26" s="105"/>
      <c r="DHX26" s="106"/>
      <c r="DHY26" s="107"/>
      <c r="DHZ26" s="132"/>
      <c r="DIA26" s="132"/>
      <c r="DIB26" s="132"/>
      <c r="DIC26" s="190"/>
      <c r="DID26" s="189"/>
      <c r="DIE26" s="131"/>
      <c r="DIF26" s="105"/>
      <c r="DIG26" s="105"/>
      <c r="DIH26" s="106"/>
      <c r="DII26" s="107"/>
      <c r="DIJ26" s="132"/>
      <c r="DIK26" s="132"/>
      <c r="DIL26" s="132"/>
      <c r="DIM26" s="190"/>
      <c r="DIN26" s="189"/>
      <c r="DIO26" s="131"/>
      <c r="DIP26" s="105"/>
      <c r="DIQ26" s="105"/>
      <c r="DIR26" s="106"/>
      <c r="DIS26" s="107"/>
      <c r="DIT26" s="132"/>
      <c r="DIU26" s="132"/>
      <c r="DIV26" s="132"/>
      <c r="DIW26" s="190"/>
      <c r="DIX26" s="189"/>
      <c r="DIY26" s="131"/>
      <c r="DIZ26" s="105"/>
      <c r="DJA26" s="105"/>
      <c r="DJB26" s="106"/>
      <c r="DJC26" s="107"/>
      <c r="DJD26" s="132"/>
      <c r="DJE26" s="132"/>
      <c r="DJF26" s="132"/>
      <c r="DJG26" s="190"/>
      <c r="DJH26" s="189"/>
      <c r="DJI26" s="131"/>
      <c r="DJJ26" s="105"/>
      <c r="DJK26" s="105"/>
      <c r="DJL26" s="106"/>
      <c r="DJM26" s="107"/>
      <c r="DJN26" s="132"/>
      <c r="DJO26" s="132"/>
      <c r="DJP26" s="132"/>
      <c r="DJQ26" s="190"/>
      <c r="DJR26" s="189"/>
      <c r="DJS26" s="131"/>
      <c r="DJT26" s="105"/>
      <c r="DJU26" s="105"/>
      <c r="DJV26" s="106"/>
      <c r="DJW26" s="107"/>
      <c r="DJX26" s="132"/>
      <c r="DJY26" s="132"/>
      <c r="DJZ26" s="132"/>
      <c r="DKA26" s="190"/>
      <c r="DKB26" s="189"/>
      <c r="DKC26" s="131"/>
      <c r="DKD26" s="105"/>
      <c r="DKE26" s="105"/>
      <c r="DKF26" s="106"/>
      <c r="DKG26" s="107"/>
      <c r="DKH26" s="132"/>
      <c r="DKI26" s="132"/>
      <c r="DKJ26" s="132"/>
      <c r="DKK26" s="190"/>
      <c r="DKL26" s="189"/>
      <c r="DKM26" s="131"/>
      <c r="DKN26" s="105"/>
      <c r="DKO26" s="105"/>
      <c r="DKP26" s="106"/>
      <c r="DKQ26" s="107"/>
      <c r="DKR26" s="132"/>
      <c r="DKS26" s="132"/>
      <c r="DKT26" s="132"/>
      <c r="DKU26" s="190"/>
      <c r="DKV26" s="189"/>
      <c r="DKW26" s="131"/>
      <c r="DKX26" s="105"/>
      <c r="DKY26" s="105"/>
      <c r="DKZ26" s="106"/>
      <c r="DLA26" s="107"/>
      <c r="DLB26" s="132"/>
      <c r="DLC26" s="132"/>
      <c r="DLD26" s="132"/>
      <c r="DLE26" s="190"/>
      <c r="DLF26" s="189"/>
      <c r="DLG26" s="131"/>
      <c r="DLH26" s="105"/>
      <c r="DLI26" s="105"/>
      <c r="DLJ26" s="106"/>
      <c r="DLK26" s="107"/>
      <c r="DLL26" s="132"/>
      <c r="DLM26" s="132"/>
      <c r="DLN26" s="132"/>
      <c r="DLO26" s="190"/>
      <c r="DLP26" s="189"/>
      <c r="DLQ26" s="131"/>
      <c r="DLR26" s="105"/>
      <c r="DLS26" s="105"/>
      <c r="DLT26" s="106"/>
      <c r="DLU26" s="107"/>
      <c r="DLV26" s="132"/>
      <c r="DLW26" s="132"/>
      <c r="DLX26" s="132"/>
      <c r="DLY26" s="190"/>
      <c r="DLZ26" s="189"/>
      <c r="DMA26" s="131"/>
      <c r="DMB26" s="105"/>
      <c r="DMC26" s="105"/>
      <c r="DMD26" s="106"/>
      <c r="DME26" s="107"/>
      <c r="DMF26" s="132"/>
      <c r="DMG26" s="132"/>
      <c r="DMH26" s="132"/>
      <c r="DMI26" s="190"/>
      <c r="DMJ26" s="189"/>
      <c r="DMK26" s="131"/>
      <c r="DML26" s="105"/>
      <c r="DMM26" s="105"/>
      <c r="DMN26" s="106"/>
      <c r="DMO26" s="107"/>
      <c r="DMP26" s="132"/>
      <c r="DMQ26" s="132"/>
      <c r="DMR26" s="132"/>
      <c r="DMS26" s="190"/>
      <c r="DMT26" s="189"/>
      <c r="DMU26" s="131"/>
      <c r="DMV26" s="105"/>
      <c r="DMW26" s="105"/>
      <c r="DMX26" s="106"/>
      <c r="DMY26" s="107"/>
      <c r="DMZ26" s="132"/>
      <c r="DNA26" s="132"/>
      <c r="DNB26" s="132"/>
      <c r="DNC26" s="190"/>
      <c r="DND26" s="189"/>
      <c r="DNE26" s="131"/>
      <c r="DNF26" s="105"/>
      <c r="DNG26" s="105"/>
      <c r="DNH26" s="106"/>
      <c r="DNI26" s="107"/>
      <c r="DNJ26" s="132"/>
      <c r="DNK26" s="132"/>
      <c r="DNL26" s="132"/>
      <c r="DNM26" s="190"/>
      <c r="DNN26" s="189"/>
      <c r="DNO26" s="131"/>
      <c r="DNP26" s="105"/>
      <c r="DNQ26" s="105"/>
      <c r="DNR26" s="106"/>
      <c r="DNS26" s="107"/>
      <c r="DNT26" s="132"/>
      <c r="DNU26" s="132"/>
      <c r="DNV26" s="132"/>
      <c r="DNW26" s="190"/>
      <c r="DNX26" s="189"/>
      <c r="DNY26" s="131"/>
      <c r="DNZ26" s="105"/>
      <c r="DOA26" s="105"/>
      <c r="DOB26" s="106"/>
      <c r="DOC26" s="107"/>
      <c r="DOD26" s="132"/>
      <c r="DOE26" s="132"/>
      <c r="DOF26" s="132"/>
      <c r="DOG26" s="190"/>
      <c r="DOH26" s="189"/>
      <c r="DOI26" s="131"/>
      <c r="DOJ26" s="105"/>
      <c r="DOK26" s="105"/>
      <c r="DOL26" s="106"/>
      <c r="DOM26" s="107"/>
      <c r="DON26" s="132"/>
      <c r="DOO26" s="132"/>
      <c r="DOP26" s="132"/>
      <c r="DOQ26" s="190"/>
      <c r="DOR26" s="189"/>
      <c r="DOS26" s="131"/>
      <c r="DOT26" s="105"/>
      <c r="DOU26" s="105"/>
      <c r="DOV26" s="106"/>
      <c r="DOW26" s="107"/>
      <c r="DOX26" s="132"/>
      <c r="DOY26" s="132"/>
      <c r="DOZ26" s="132"/>
      <c r="DPA26" s="190"/>
      <c r="DPB26" s="189"/>
      <c r="DPC26" s="131"/>
      <c r="DPD26" s="105"/>
      <c r="DPE26" s="105"/>
      <c r="DPF26" s="106"/>
      <c r="DPG26" s="107"/>
      <c r="DPH26" s="132"/>
      <c r="DPI26" s="132"/>
      <c r="DPJ26" s="132"/>
      <c r="DPK26" s="190"/>
      <c r="DPL26" s="189"/>
      <c r="DPM26" s="131"/>
      <c r="DPN26" s="105"/>
      <c r="DPO26" s="105"/>
      <c r="DPP26" s="106"/>
      <c r="DPQ26" s="107"/>
      <c r="DPR26" s="132"/>
      <c r="DPS26" s="132"/>
      <c r="DPT26" s="132"/>
      <c r="DPU26" s="190"/>
      <c r="DPV26" s="189"/>
      <c r="DPW26" s="131"/>
      <c r="DPX26" s="105"/>
      <c r="DPY26" s="105"/>
      <c r="DPZ26" s="106"/>
      <c r="DQA26" s="107"/>
      <c r="DQB26" s="132"/>
      <c r="DQC26" s="132"/>
      <c r="DQD26" s="132"/>
      <c r="DQE26" s="190"/>
      <c r="DQF26" s="189"/>
      <c r="DQG26" s="131"/>
      <c r="DQH26" s="105"/>
      <c r="DQI26" s="105"/>
      <c r="DQJ26" s="106"/>
      <c r="DQK26" s="107"/>
      <c r="DQL26" s="132"/>
      <c r="DQM26" s="132"/>
      <c r="DQN26" s="132"/>
      <c r="DQO26" s="190"/>
      <c r="DQP26" s="189"/>
      <c r="DQQ26" s="131"/>
      <c r="DQR26" s="105"/>
      <c r="DQS26" s="105"/>
      <c r="DQT26" s="106"/>
      <c r="DQU26" s="107"/>
      <c r="DQV26" s="132"/>
      <c r="DQW26" s="132"/>
      <c r="DQX26" s="132"/>
      <c r="DQY26" s="190"/>
      <c r="DQZ26" s="189"/>
      <c r="DRA26" s="131"/>
      <c r="DRB26" s="105"/>
      <c r="DRC26" s="105"/>
      <c r="DRD26" s="106"/>
      <c r="DRE26" s="107"/>
      <c r="DRF26" s="132"/>
      <c r="DRG26" s="132"/>
      <c r="DRH26" s="132"/>
      <c r="DRI26" s="190"/>
      <c r="DRJ26" s="189"/>
      <c r="DRK26" s="131"/>
      <c r="DRL26" s="105"/>
      <c r="DRM26" s="105"/>
      <c r="DRN26" s="106"/>
      <c r="DRO26" s="107"/>
      <c r="DRP26" s="132"/>
      <c r="DRQ26" s="132"/>
      <c r="DRR26" s="132"/>
      <c r="DRS26" s="190"/>
      <c r="DRT26" s="189"/>
      <c r="DRU26" s="131"/>
      <c r="DRV26" s="105"/>
      <c r="DRW26" s="105"/>
      <c r="DRX26" s="106"/>
      <c r="DRY26" s="107"/>
      <c r="DRZ26" s="132"/>
      <c r="DSA26" s="132"/>
      <c r="DSB26" s="132"/>
      <c r="DSC26" s="190"/>
      <c r="DSD26" s="189"/>
      <c r="DSE26" s="131"/>
      <c r="DSF26" s="105"/>
      <c r="DSG26" s="105"/>
      <c r="DSH26" s="106"/>
      <c r="DSI26" s="107"/>
      <c r="DSJ26" s="132"/>
      <c r="DSK26" s="132"/>
      <c r="DSL26" s="132"/>
      <c r="DSM26" s="190"/>
      <c r="DSN26" s="189"/>
      <c r="DSO26" s="131"/>
      <c r="DSP26" s="105"/>
      <c r="DSQ26" s="105"/>
      <c r="DSR26" s="106"/>
      <c r="DSS26" s="107"/>
      <c r="DST26" s="132"/>
      <c r="DSU26" s="132"/>
      <c r="DSV26" s="132"/>
      <c r="DSW26" s="190"/>
      <c r="DSX26" s="189"/>
      <c r="DSY26" s="131"/>
      <c r="DSZ26" s="105"/>
      <c r="DTA26" s="105"/>
      <c r="DTB26" s="106"/>
      <c r="DTC26" s="107"/>
      <c r="DTD26" s="132"/>
      <c r="DTE26" s="132"/>
      <c r="DTF26" s="132"/>
      <c r="DTG26" s="190"/>
      <c r="DTH26" s="189"/>
      <c r="DTI26" s="131"/>
      <c r="DTJ26" s="105"/>
      <c r="DTK26" s="105"/>
      <c r="DTL26" s="106"/>
      <c r="DTM26" s="107"/>
      <c r="DTN26" s="132"/>
      <c r="DTO26" s="132"/>
      <c r="DTP26" s="132"/>
      <c r="DTQ26" s="190"/>
      <c r="DTR26" s="189"/>
      <c r="DTS26" s="131"/>
      <c r="DTT26" s="105"/>
      <c r="DTU26" s="105"/>
      <c r="DTV26" s="106"/>
      <c r="DTW26" s="107"/>
      <c r="DTX26" s="132"/>
      <c r="DTY26" s="132"/>
      <c r="DTZ26" s="132"/>
      <c r="DUA26" s="190"/>
      <c r="DUB26" s="189"/>
      <c r="DUC26" s="131"/>
      <c r="DUD26" s="105"/>
      <c r="DUE26" s="105"/>
      <c r="DUF26" s="106"/>
      <c r="DUG26" s="107"/>
      <c r="DUH26" s="132"/>
      <c r="DUI26" s="132"/>
      <c r="DUJ26" s="132"/>
      <c r="DUK26" s="190"/>
      <c r="DUL26" s="189"/>
      <c r="DUM26" s="131"/>
      <c r="DUN26" s="105"/>
      <c r="DUO26" s="105"/>
      <c r="DUP26" s="106"/>
      <c r="DUQ26" s="107"/>
      <c r="DUR26" s="132"/>
      <c r="DUS26" s="132"/>
      <c r="DUT26" s="132"/>
      <c r="DUU26" s="190"/>
      <c r="DUV26" s="189"/>
      <c r="DUW26" s="131"/>
      <c r="DUX26" s="105"/>
      <c r="DUY26" s="105"/>
      <c r="DUZ26" s="106"/>
      <c r="DVA26" s="107"/>
      <c r="DVB26" s="132"/>
      <c r="DVC26" s="132"/>
      <c r="DVD26" s="132"/>
      <c r="DVE26" s="190"/>
      <c r="DVF26" s="189"/>
      <c r="DVG26" s="131"/>
      <c r="DVH26" s="105"/>
      <c r="DVI26" s="105"/>
      <c r="DVJ26" s="106"/>
      <c r="DVK26" s="107"/>
      <c r="DVL26" s="132"/>
      <c r="DVM26" s="132"/>
      <c r="DVN26" s="132"/>
      <c r="DVO26" s="190"/>
      <c r="DVP26" s="189"/>
      <c r="DVQ26" s="131"/>
      <c r="DVR26" s="105"/>
      <c r="DVS26" s="105"/>
      <c r="DVT26" s="106"/>
      <c r="DVU26" s="107"/>
      <c r="DVV26" s="132"/>
      <c r="DVW26" s="132"/>
      <c r="DVX26" s="132"/>
      <c r="DVY26" s="190"/>
      <c r="DVZ26" s="189"/>
      <c r="DWA26" s="131"/>
      <c r="DWB26" s="105"/>
      <c r="DWC26" s="105"/>
      <c r="DWD26" s="106"/>
      <c r="DWE26" s="107"/>
      <c r="DWF26" s="132"/>
      <c r="DWG26" s="132"/>
      <c r="DWH26" s="132"/>
      <c r="DWI26" s="190"/>
      <c r="DWJ26" s="189"/>
      <c r="DWK26" s="131"/>
      <c r="DWL26" s="105"/>
      <c r="DWM26" s="105"/>
      <c r="DWN26" s="106"/>
      <c r="DWO26" s="107"/>
      <c r="DWP26" s="132"/>
      <c r="DWQ26" s="132"/>
      <c r="DWR26" s="132"/>
      <c r="DWS26" s="190"/>
      <c r="DWT26" s="189"/>
      <c r="DWU26" s="131"/>
      <c r="DWV26" s="105"/>
      <c r="DWW26" s="105"/>
      <c r="DWX26" s="106"/>
      <c r="DWY26" s="107"/>
      <c r="DWZ26" s="132"/>
      <c r="DXA26" s="132"/>
      <c r="DXB26" s="132"/>
      <c r="DXC26" s="190"/>
      <c r="DXD26" s="189"/>
      <c r="DXE26" s="131"/>
      <c r="DXF26" s="105"/>
      <c r="DXG26" s="105"/>
      <c r="DXH26" s="106"/>
      <c r="DXI26" s="107"/>
      <c r="DXJ26" s="132"/>
      <c r="DXK26" s="132"/>
      <c r="DXL26" s="132"/>
      <c r="DXM26" s="190"/>
      <c r="DXN26" s="189"/>
      <c r="DXO26" s="131"/>
      <c r="DXP26" s="105"/>
      <c r="DXQ26" s="105"/>
      <c r="DXR26" s="106"/>
      <c r="DXS26" s="107"/>
      <c r="DXT26" s="132"/>
      <c r="DXU26" s="132"/>
      <c r="DXV26" s="132"/>
      <c r="DXW26" s="190"/>
      <c r="DXX26" s="189"/>
      <c r="DXY26" s="131"/>
      <c r="DXZ26" s="105"/>
      <c r="DYA26" s="105"/>
      <c r="DYB26" s="106"/>
      <c r="DYC26" s="107"/>
      <c r="DYD26" s="132"/>
      <c r="DYE26" s="132"/>
      <c r="DYF26" s="132"/>
      <c r="DYG26" s="190"/>
      <c r="DYH26" s="189"/>
      <c r="DYI26" s="131"/>
      <c r="DYJ26" s="105"/>
      <c r="DYK26" s="105"/>
      <c r="DYL26" s="106"/>
      <c r="DYM26" s="107"/>
      <c r="DYN26" s="132"/>
      <c r="DYO26" s="132"/>
      <c r="DYP26" s="132"/>
      <c r="DYQ26" s="190"/>
      <c r="DYR26" s="189"/>
      <c r="DYS26" s="131"/>
      <c r="DYT26" s="105"/>
      <c r="DYU26" s="105"/>
      <c r="DYV26" s="106"/>
      <c r="DYW26" s="107"/>
      <c r="DYX26" s="132"/>
      <c r="DYY26" s="132"/>
      <c r="DYZ26" s="132"/>
      <c r="DZA26" s="190"/>
      <c r="DZB26" s="189"/>
      <c r="DZC26" s="131"/>
      <c r="DZD26" s="105"/>
      <c r="DZE26" s="105"/>
      <c r="DZF26" s="106"/>
      <c r="DZG26" s="107"/>
      <c r="DZH26" s="132"/>
      <c r="DZI26" s="132"/>
      <c r="DZJ26" s="132"/>
      <c r="DZK26" s="190"/>
      <c r="DZL26" s="189"/>
      <c r="DZM26" s="131"/>
      <c r="DZN26" s="105"/>
      <c r="DZO26" s="105"/>
      <c r="DZP26" s="106"/>
      <c r="DZQ26" s="107"/>
      <c r="DZR26" s="132"/>
      <c r="DZS26" s="132"/>
      <c r="DZT26" s="132"/>
      <c r="DZU26" s="190"/>
      <c r="DZV26" s="189"/>
      <c r="DZW26" s="131"/>
      <c r="DZX26" s="105"/>
      <c r="DZY26" s="105"/>
      <c r="DZZ26" s="106"/>
      <c r="EAA26" s="107"/>
      <c r="EAB26" s="132"/>
      <c r="EAC26" s="132"/>
      <c r="EAD26" s="132"/>
      <c r="EAE26" s="190"/>
      <c r="EAF26" s="189"/>
      <c r="EAG26" s="131"/>
      <c r="EAH26" s="105"/>
      <c r="EAI26" s="105"/>
      <c r="EAJ26" s="106"/>
      <c r="EAK26" s="107"/>
      <c r="EAL26" s="132"/>
      <c r="EAM26" s="132"/>
      <c r="EAN26" s="132"/>
      <c r="EAO26" s="190"/>
      <c r="EAP26" s="189"/>
      <c r="EAQ26" s="131"/>
      <c r="EAR26" s="105"/>
      <c r="EAS26" s="105"/>
      <c r="EAT26" s="106"/>
      <c r="EAU26" s="107"/>
      <c r="EAV26" s="132"/>
      <c r="EAW26" s="132"/>
      <c r="EAX26" s="132"/>
      <c r="EAY26" s="190"/>
      <c r="EAZ26" s="189"/>
      <c r="EBA26" s="131"/>
      <c r="EBB26" s="105"/>
      <c r="EBC26" s="105"/>
      <c r="EBD26" s="106"/>
      <c r="EBE26" s="107"/>
      <c r="EBF26" s="132"/>
      <c r="EBG26" s="132"/>
      <c r="EBH26" s="132"/>
      <c r="EBI26" s="190"/>
      <c r="EBJ26" s="189"/>
      <c r="EBK26" s="131"/>
      <c r="EBL26" s="105"/>
      <c r="EBM26" s="105"/>
      <c r="EBN26" s="106"/>
      <c r="EBO26" s="107"/>
      <c r="EBP26" s="132"/>
      <c r="EBQ26" s="132"/>
      <c r="EBR26" s="132"/>
      <c r="EBS26" s="190"/>
      <c r="EBT26" s="189"/>
      <c r="EBU26" s="131"/>
      <c r="EBV26" s="105"/>
      <c r="EBW26" s="105"/>
      <c r="EBX26" s="106"/>
      <c r="EBY26" s="107"/>
      <c r="EBZ26" s="132"/>
      <c r="ECA26" s="132"/>
      <c r="ECB26" s="132"/>
      <c r="ECC26" s="190"/>
      <c r="ECD26" s="189"/>
      <c r="ECE26" s="131"/>
      <c r="ECF26" s="105"/>
      <c r="ECG26" s="105"/>
      <c r="ECH26" s="106"/>
      <c r="ECI26" s="107"/>
      <c r="ECJ26" s="132"/>
      <c r="ECK26" s="132"/>
      <c r="ECL26" s="132"/>
      <c r="ECM26" s="190"/>
      <c r="ECN26" s="189"/>
      <c r="ECO26" s="131"/>
      <c r="ECP26" s="105"/>
      <c r="ECQ26" s="105"/>
      <c r="ECR26" s="106"/>
      <c r="ECS26" s="107"/>
      <c r="ECT26" s="132"/>
      <c r="ECU26" s="132"/>
      <c r="ECV26" s="132"/>
      <c r="ECW26" s="190"/>
      <c r="ECX26" s="189"/>
      <c r="ECY26" s="131"/>
      <c r="ECZ26" s="105"/>
      <c r="EDA26" s="105"/>
      <c r="EDB26" s="106"/>
      <c r="EDC26" s="107"/>
      <c r="EDD26" s="132"/>
      <c r="EDE26" s="132"/>
      <c r="EDF26" s="132"/>
      <c r="EDG26" s="190"/>
      <c r="EDH26" s="189"/>
      <c r="EDI26" s="131"/>
      <c r="EDJ26" s="105"/>
      <c r="EDK26" s="105"/>
      <c r="EDL26" s="106"/>
      <c r="EDM26" s="107"/>
      <c r="EDN26" s="132"/>
      <c r="EDO26" s="132"/>
      <c r="EDP26" s="132"/>
      <c r="EDQ26" s="190"/>
      <c r="EDR26" s="189"/>
      <c r="EDS26" s="131"/>
      <c r="EDT26" s="105"/>
      <c r="EDU26" s="105"/>
      <c r="EDV26" s="106"/>
      <c r="EDW26" s="107"/>
      <c r="EDX26" s="132"/>
      <c r="EDY26" s="132"/>
      <c r="EDZ26" s="132"/>
      <c r="EEA26" s="190"/>
      <c r="EEB26" s="189"/>
      <c r="EEC26" s="131"/>
      <c r="EED26" s="105"/>
      <c r="EEE26" s="105"/>
      <c r="EEF26" s="106"/>
      <c r="EEG26" s="107"/>
      <c r="EEH26" s="132"/>
      <c r="EEI26" s="132"/>
      <c r="EEJ26" s="132"/>
      <c r="EEK26" s="190"/>
      <c r="EEL26" s="189"/>
      <c r="EEM26" s="131"/>
      <c r="EEN26" s="105"/>
      <c r="EEO26" s="105"/>
      <c r="EEP26" s="106"/>
      <c r="EEQ26" s="107"/>
      <c r="EER26" s="132"/>
      <c r="EES26" s="132"/>
      <c r="EET26" s="132"/>
      <c r="EEU26" s="190"/>
      <c r="EEV26" s="189"/>
      <c r="EEW26" s="131"/>
      <c r="EEX26" s="105"/>
      <c r="EEY26" s="105"/>
      <c r="EEZ26" s="106"/>
      <c r="EFA26" s="107"/>
      <c r="EFB26" s="132"/>
      <c r="EFC26" s="132"/>
      <c r="EFD26" s="132"/>
      <c r="EFE26" s="190"/>
      <c r="EFF26" s="189"/>
      <c r="EFG26" s="131"/>
      <c r="EFH26" s="105"/>
      <c r="EFI26" s="105"/>
      <c r="EFJ26" s="106"/>
      <c r="EFK26" s="107"/>
      <c r="EFL26" s="132"/>
      <c r="EFM26" s="132"/>
      <c r="EFN26" s="132"/>
      <c r="EFO26" s="190"/>
      <c r="EFP26" s="189"/>
      <c r="EFQ26" s="131"/>
      <c r="EFR26" s="105"/>
      <c r="EFS26" s="105"/>
      <c r="EFT26" s="106"/>
      <c r="EFU26" s="107"/>
      <c r="EFV26" s="132"/>
      <c r="EFW26" s="132"/>
      <c r="EFX26" s="132"/>
      <c r="EFY26" s="190"/>
      <c r="EFZ26" s="189"/>
      <c r="EGA26" s="131"/>
      <c r="EGB26" s="105"/>
      <c r="EGC26" s="105"/>
      <c r="EGD26" s="106"/>
      <c r="EGE26" s="107"/>
      <c r="EGF26" s="132"/>
      <c r="EGG26" s="132"/>
      <c r="EGH26" s="132"/>
      <c r="EGI26" s="190"/>
      <c r="EGJ26" s="189"/>
      <c r="EGK26" s="131"/>
      <c r="EGL26" s="105"/>
      <c r="EGM26" s="105"/>
      <c r="EGN26" s="106"/>
      <c r="EGO26" s="107"/>
      <c r="EGP26" s="132"/>
      <c r="EGQ26" s="132"/>
      <c r="EGR26" s="132"/>
      <c r="EGS26" s="190"/>
      <c r="EGT26" s="189"/>
      <c r="EGU26" s="131"/>
      <c r="EGV26" s="105"/>
      <c r="EGW26" s="105"/>
      <c r="EGX26" s="106"/>
      <c r="EGY26" s="107"/>
      <c r="EGZ26" s="132"/>
      <c r="EHA26" s="132"/>
      <c r="EHB26" s="132"/>
      <c r="EHC26" s="190"/>
      <c r="EHD26" s="189"/>
      <c r="EHE26" s="131"/>
      <c r="EHF26" s="105"/>
      <c r="EHG26" s="105"/>
      <c r="EHH26" s="106"/>
      <c r="EHI26" s="107"/>
      <c r="EHJ26" s="132"/>
      <c r="EHK26" s="132"/>
      <c r="EHL26" s="132"/>
      <c r="EHM26" s="190"/>
      <c r="EHN26" s="189"/>
      <c r="EHO26" s="131"/>
      <c r="EHP26" s="105"/>
      <c r="EHQ26" s="105"/>
      <c r="EHR26" s="106"/>
      <c r="EHS26" s="107"/>
      <c r="EHT26" s="132"/>
      <c r="EHU26" s="132"/>
      <c r="EHV26" s="132"/>
      <c r="EHW26" s="190"/>
      <c r="EHX26" s="189"/>
      <c r="EHY26" s="131"/>
      <c r="EHZ26" s="105"/>
      <c r="EIA26" s="105"/>
      <c r="EIB26" s="106"/>
      <c r="EIC26" s="107"/>
      <c r="EID26" s="132"/>
      <c r="EIE26" s="132"/>
      <c r="EIF26" s="132"/>
      <c r="EIG26" s="190"/>
      <c r="EIH26" s="189"/>
      <c r="EII26" s="131"/>
      <c r="EIJ26" s="105"/>
      <c r="EIK26" s="105"/>
      <c r="EIL26" s="106"/>
      <c r="EIM26" s="107"/>
      <c r="EIN26" s="132"/>
      <c r="EIO26" s="132"/>
      <c r="EIP26" s="132"/>
      <c r="EIQ26" s="190"/>
      <c r="EIR26" s="189"/>
      <c r="EIS26" s="131"/>
      <c r="EIT26" s="105"/>
      <c r="EIU26" s="105"/>
      <c r="EIV26" s="106"/>
      <c r="EIW26" s="107"/>
      <c r="EIX26" s="132"/>
      <c r="EIY26" s="132"/>
      <c r="EIZ26" s="132"/>
      <c r="EJA26" s="190"/>
      <c r="EJB26" s="189"/>
      <c r="EJC26" s="131"/>
      <c r="EJD26" s="105"/>
      <c r="EJE26" s="105"/>
      <c r="EJF26" s="106"/>
      <c r="EJG26" s="107"/>
      <c r="EJH26" s="132"/>
      <c r="EJI26" s="132"/>
      <c r="EJJ26" s="132"/>
      <c r="EJK26" s="190"/>
      <c r="EJL26" s="189"/>
      <c r="EJM26" s="131"/>
      <c r="EJN26" s="105"/>
      <c r="EJO26" s="105"/>
      <c r="EJP26" s="106"/>
      <c r="EJQ26" s="107"/>
      <c r="EJR26" s="132"/>
      <c r="EJS26" s="132"/>
      <c r="EJT26" s="132"/>
      <c r="EJU26" s="190"/>
      <c r="EJV26" s="189"/>
      <c r="EJW26" s="131"/>
      <c r="EJX26" s="105"/>
      <c r="EJY26" s="105"/>
      <c r="EJZ26" s="106"/>
      <c r="EKA26" s="107"/>
      <c r="EKB26" s="132"/>
      <c r="EKC26" s="132"/>
      <c r="EKD26" s="132"/>
      <c r="EKE26" s="190"/>
      <c r="EKF26" s="189"/>
      <c r="EKG26" s="131"/>
      <c r="EKH26" s="105"/>
      <c r="EKI26" s="105"/>
      <c r="EKJ26" s="106"/>
      <c r="EKK26" s="107"/>
      <c r="EKL26" s="132"/>
      <c r="EKM26" s="132"/>
      <c r="EKN26" s="132"/>
      <c r="EKO26" s="190"/>
      <c r="EKP26" s="189"/>
      <c r="EKQ26" s="131"/>
      <c r="EKR26" s="105"/>
      <c r="EKS26" s="105"/>
      <c r="EKT26" s="106"/>
      <c r="EKU26" s="107"/>
      <c r="EKV26" s="132"/>
      <c r="EKW26" s="132"/>
      <c r="EKX26" s="132"/>
      <c r="EKY26" s="190"/>
      <c r="EKZ26" s="189"/>
      <c r="ELA26" s="131"/>
      <c r="ELB26" s="105"/>
      <c r="ELC26" s="105"/>
      <c r="ELD26" s="106"/>
      <c r="ELE26" s="107"/>
      <c r="ELF26" s="132"/>
      <c r="ELG26" s="132"/>
      <c r="ELH26" s="132"/>
      <c r="ELI26" s="190"/>
      <c r="ELJ26" s="189"/>
      <c r="ELK26" s="131"/>
      <c r="ELL26" s="105"/>
      <c r="ELM26" s="105"/>
      <c r="ELN26" s="106"/>
      <c r="ELO26" s="107"/>
      <c r="ELP26" s="132"/>
      <c r="ELQ26" s="132"/>
      <c r="ELR26" s="132"/>
      <c r="ELS26" s="190"/>
      <c r="ELT26" s="189"/>
      <c r="ELU26" s="131"/>
      <c r="ELV26" s="105"/>
      <c r="ELW26" s="105"/>
      <c r="ELX26" s="106"/>
      <c r="ELY26" s="107"/>
      <c r="ELZ26" s="132"/>
      <c r="EMA26" s="132"/>
      <c r="EMB26" s="132"/>
      <c r="EMC26" s="190"/>
      <c r="EMD26" s="189"/>
      <c r="EME26" s="131"/>
      <c r="EMF26" s="105"/>
      <c r="EMG26" s="105"/>
      <c r="EMH26" s="106"/>
      <c r="EMI26" s="107"/>
      <c r="EMJ26" s="132"/>
      <c r="EMK26" s="132"/>
      <c r="EML26" s="132"/>
      <c r="EMM26" s="190"/>
      <c r="EMN26" s="189"/>
      <c r="EMO26" s="131"/>
      <c r="EMP26" s="105"/>
      <c r="EMQ26" s="105"/>
      <c r="EMR26" s="106"/>
      <c r="EMS26" s="107"/>
      <c r="EMT26" s="132"/>
      <c r="EMU26" s="132"/>
      <c r="EMV26" s="132"/>
      <c r="EMW26" s="190"/>
      <c r="EMX26" s="189"/>
      <c r="EMY26" s="131"/>
      <c r="EMZ26" s="105"/>
      <c r="ENA26" s="105"/>
      <c r="ENB26" s="106"/>
      <c r="ENC26" s="107"/>
      <c r="END26" s="132"/>
      <c r="ENE26" s="132"/>
      <c r="ENF26" s="132"/>
      <c r="ENG26" s="190"/>
      <c r="ENH26" s="189"/>
      <c r="ENI26" s="131"/>
      <c r="ENJ26" s="105"/>
      <c r="ENK26" s="105"/>
      <c r="ENL26" s="106"/>
      <c r="ENM26" s="107"/>
      <c r="ENN26" s="132"/>
      <c r="ENO26" s="132"/>
      <c r="ENP26" s="132"/>
      <c r="ENQ26" s="190"/>
      <c r="ENR26" s="189"/>
      <c r="ENS26" s="131"/>
      <c r="ENT26" s="105"/>
      <c r="ENU26" s="105"/>
      <c r="ENV26" s="106"/>
      <c r="ENW26" s="107"/>
      <c r="ENX26" s="132"/>
      <c r="ENY26" s="132"/>
      <c r="ENZ26" s="132"/>
      <c r="EOA26" s="190"/>
      <c r="EOB26" s="189"/>
      <c r="EOC26" s="131"/>
      <c r="EOD26" s="105"/>
      <c r="EOE26" s="105"/>
      <c r="EOF26" s="106"/>
      <c r="EOG26" s="107"/>
      <c r="EOH26" s="132"/>
      <c r="EOI26" s="132"/>
      <c r="EOJ26" s="132"/>
      <c r="EOK26" s="190"/>
      <c r="EOL26" s="189"/>
      <c r="EOM26" s="131"/>
      <c r="EON26" s="105"/>
      <c r="EOO26" s="105"/>
      <c r="EOP26" s="106"/>
      <c r="EOQ26" s="107"/>
      <c r="EOR26" s="132"/>
      <c r="EOS26" s="132"/>
      <c r="EOT26" s="132"/>
      <c r="EOU26" s="190"/>
      <c r="EOV26" s="189"/>
      <c r="EOW26" s="131"/>
      <c r="EOX26" s="105"/>
      <c r="EOY26" s="105"/>
      <c r="EOZ26" s="106"/>
      <c r="EPA26" s="107"/>
      <c r="EPB26" s="132"/>
      <c r="EPC26" s="132"/>
      <c r="EPD26" s="132"/>
      <c r="EPE26" s="190"/>
      <c r="EPF26" s="189"/>
      <c r="EPG26" s="131"/>
      <c r="EPH26" s="105"/>
      <c r="EPI26" s="105"/>
      <c r="EPJ26" s="106"/>
      <c r="EPK26" s="107"/>
      <c r="EPL26" s="132"/>
      <c r="EPM26" s="132"/>
      <c r="EPN26" s="132"/>
      <c r="EPO26" s="190"/>
      <c r="EPP26" s="189"/>
      <c r="EPQ26" s="131"/>
      <c r="EPR26" s="105"/>
      <c r="EPS26" s="105"/>
      <c r="EPT26" s="106"/>
      <c r="EPU26" s="107"/>
      <c r="EPV26" s="132"/>
      <c r="EPW26" s="132"/>
      <c r="EPX26" s="132"/>
      <c r="EPY26" s="190"/>
      <c r="EPZ26" s="189"/>
      <c r="EQA26" s="131"/>
      <c r="EQB26" s="105"/>
      <c r="EQC26" s="105"/>
      <c r="EQD26" s="106"/>
      <c r="EQE26" s="107"/>
      <c r="EQF26" s="132"/>
      <c r="EQG26" s="132"/>
      <c r="EQH26" s="132"/>
      <c r="EQI26" s="190"/>
      <c r="EQJ26" s="189"/>
      <c r="EQK26" s="131"/>
      <c r="EQL26" s="105"/>
      <c r="EQM26" s="105"/>
      <c r="EQN26" s="106"/>
      <c r="EQO26" s="107"/>
      <c r="EQP26" s="132"/>
      <c r="EQQ26" s="132"/>
      <c r="EQR26" s="132"/>
      <c r="EQS26" s="190"/>
      <c r="EQT26" s="189"/>
      <c r="EQU26" s="131"/>
      <c r="EQV26" s="105"/>
      <c r="EQW26" s="105"/>
      <c r="EQX26" s="106"/>
      <c r="EQY26" s="107"/>
      <c r="EQZ26" s="132"/>
      <c r="ERA26" s="132"/>
      <c r="ERB26" s="132"/>
      <c r="ERC26" s="190"/>
      <c r="ERD26" s="189"/>
      <c r="ERE26" s="131"/>
      <c r="ERF26" s="105"/>
      <c r="ERG26" s="105"/>
      <c r="ERH26" s="106"/>
      <c r="ERI26" s="107"/>
      <c r="ERJ26" s="132"/>
      <c r="ERK26" s="132"/>
      <c r="ERL26" s="132"/>
      <c r="ERM26" s="190"/>
      <c r="ERN26" s="189"/>
      <c r="ERO26" s="131"/>
      <c r="ERP26" s="105"/>
      <c r="ERQ26" s="105"/>
      <c r="ERR26" s="106"/>
      <c r="ERS26" s="107"/>
      <c r="ERT26" s="132"/>
      <c r="ERU26" s="132"/>
      <c r="ERV26" s="132"/>
      <c r="ERW26" s="190"/>
      <c r="ERX26" s="189"/>
      <c r="ERY26" s="131"/>
      <c r="ERZ26" s="105"/>
      <c r="ESA26" s="105"/>
      <c r="ESB26" s="106"/>
      <c r="ESC26" s="107"/>
      <c r="ESD26" s="132"/>
      <c r="ESE26" s="132"/>
      <c r="ESF26" s="132"/>
      <c r="ESG26" s="190"/>
      <c r="ESH26" s="189"/>
      <c r="ESI26" s="131"/>
      <c r="ESJ26" s="105"/>
      <c r="ESK26" s="105"/>
      <c r="ESL26" s="106"/>
      <c r="ESM26" s="107"/>
      <c r="ESN26" s="132"/>
      <c r="ESO26" s="132"/>
      <c r="ESP26" s="132"/>
      <c r="ESQ26" s="190"/>
      <c r="ESR26" s="189"/>
      <c r="ESS26" s="131"/>
      <c r="EST26" s="105"/>
      <c r="ESU26" s="105"/>
      <c r="ESV26" s="106"/>
      <c r="ESW26" s="107"/>
      <c r="ESX26" s="132"/>
      <c r="ESY26" s="132"/>
      <c r="ESZ26" s="132"/>
      <c r="ETA26" s="190"/>
      <c r="ETB26" s="189"/>
      <c r="ETC26" s="131"/>
      <c r="ETD26" s="105"/>
      <c r="ETE26" s="105"/>
      <c r="ETF26" s="106"/>
      <c r="ETG26" s="107"/>
      <c r="ETH26" s="132"/>
      <c r="ETI26" s="132"/>
      <c r="ETJ26" s="132"/>
      <c r="ETK26" s="190"/>
      <c r="ETL26" s="189"/>
      <c r="ETM26" s="131"/>
      <c r="ETN26" s="105"/>
      <c r="ETO26" s="105"/>
      <c r="ETP26" s="106"/>
      <c r="ETQ26" s="107"/>
      <c r="ETR26" s="132"/>
      <c r="ETS26" s="132"/>
      <c r="ETT26" s="132"/>
      <c r="ETU26" s="190"/>
      <c r="ETV26" s="189"/>
      <c r="ETW26" s="131"/>
      <c r="ETX26" s="105"/>
      <c r="ETY26" s="105"/>
      <c r="ETZ26" s="106"/>
      <c r="EUA26" s="107"/>
      <c r="EUB26" s="132"/>
      <c r="EUC26" s="132"/>
      <c r="EUD26" s="132"/>
      <c r="EUE26" s="190"/>
      <c r="EUF26" s="189"/>
      <c r="EUG26" s="131"/>
      <c r="EUH26" s="105"/>
      <c r="EUI26" s="105"/>
      <c r="EUJ26" s="106"/>
      <c r="EUK26" s="107"/>
      <c r="EUL26" s="132"/>
      <c r="EUM26" s="132"/>
      <c r="EUN26" s="132"/>
      <c r="EUO26" s="190"/>
      <c r="EUP26" s="189"/>
      <c r="EUQ26" s="131"/>
      <c r="EUR26" s="105"/>
      <c r="EUS26" s="105"/>
      <c r="EUT26" s="106"/>
      <c r="EUU26" s="107"/>
      <c r="EUV26" s="132"/>
      <c r="EUW26" s="132"/>
      <c r="EUX26" s="132"/>
      <c r="EUY26" s="190"/>
      <c r="EUZ26" s="189"/>
      <c r="EVA26" s="131"/>
      <c r="EVB26" s="105"/>
      <c r="EVC26" s="105"/>
      <c r="EVD26" s="106"/>
      <c r="EVE26" s="107"/>
      <c r="EVF26" s="132"/>
      <c r="EVG26" s="132"/>
      <c r="EVH26" s="132"/>
      <c r="EVI26" s="190"/>
      <c r="EVJ26" s="189"/>
      <c r="EVK26" s="131"/>
      <c r="EVL26" s="105"/>
      <c r="EVM26" s="105"/>
      <c r="EVN26" s="106"/>
      <c r="EVO26" s="107"/>
      <c r="EVP26" s="132"/>
      <c r="EVQ26" s="132"/>
      <c r="EVR26" s="132"/>
      <c r="EVS26" s="190"/>
      <c r="EVT26" s="189"/>
      <c r="EVU26" s="131"/>
      <c r="EVV26" s="105"/>
      <c r="EVW26" s="105"/>
      <c r="EVX26" s="106"/>
      <c r="EVY26" s="107"/>
      <c r="EVZ26" s="132"/>
      <c r="EWA26" s="132"/>
      <c r="EWB26" s="132"/>
      <c r="EWC26" s="190"/>
      <c r="EWD26" s="189"/>
      <c r="EWE26" s="131"/>
      <c r="EWF26" s="105"/>
      <c r="EWG26" s="105"/>
      <c r="EWH26" s="106"/>
      <c r="EWI26" s="107"/>
      <c r="EWJ26" s="132"/>
      <c r="EWK26" s="132"/>
      <c r="EWL26" s="132"/>
      <c r="EWM26" s="190"/>
      <c r="EWN26" s="189"/>
      <c r="EWO26" s="131"/>
      <c r="EWP26" s="105"/>
      <c r="EWQ26" s="105"/>
      <c r="EWR26" s="106"/>
      <c r="EWS26" s="107"/>
      <c r="EWT26" s="132"/>
      <c r="EWU26" s="132"/>
      <c r="EWV26" s="132"/>
      <c r="EWW26" s="190"/>
      <c r="EWX26" s="189"/>
      <c r="EWY26" s="131"/>
      <c r="EWZ26" s="105"/>
      <c r="EXA26" s="105"/>
      <c r="EXB26" s="106"/>
      <c r="EXC26" s="107"/>
      <c r="EXD26" s="132"/>
      <c r="EXE26" s="132"/>
      <c r="EXF26" s="132"/>
      <c r="EXG26" s="190"/>
      <c r="EXH26" s="189"/>
      <c r="EXI26" s="131"/>
      <c r="EXJ26" s="105"/>
      <c r="EXK26" s="105"/>
      <c r="EXL26" s="106"/>
      <c r="EXM26" s="107"/>
      <c r="EXN26" s="132"/>
      <c r="EXO26" s="132"/>
      <c r="EXP26" s="132"/>
      <c r="EXQ26" s="190"/>
      <c r="EXR26" s="189"/>
      <c r="EXS26" s="131"/>
      <c r="EXT26" s="105"/>
      <c r="EXU26" s="105"/>
      <c r="EXV26" s="106"/>
      <c r="EXW26" s="107"/>
      <c r="EXX26" s="132"/>
      <c r="EXY26" s="132"/>
      <c r="EXZ26" s="132"/>
      <c r="EYA26" s="190"/>
      <c r="EYB26" s="189"/>
      <c r="EYC26" s="131"/>
      <c r="EYD26" s="105"/>
      <c r="EYE26" s="105"/>
      <c r="EYF26" s="106"/>
      <c r="EYG26" s="107"/>
      <c r="EYH26" s="132"/>
      <c r="EYI26" s="132"/>
      <c r="EYJ26" s="132"/>
      <c r="EYK26" s="190"/>
      <c r="EYL26" s="189"/>
      <c r="EYM26" s="131"/>
      <c r="EYN26" s="105"/>
      <c r="EYO26" s="105"/>
      <c r="EYP26" s="106"/>
      <c r="EYQ26" s="107"/>
      <c r="EYR26" s="132"/>
      <c r="EYS26" s="132"/>
      <c r="EYT26" s="132"/>
      <c r="EYU26" s="190"/>
      <c r="EYV26" s="189"/>
      <c r="EYW26" s="131"/>
      <c r="EYX26" s="105"/>
      <c r="EYY26" s="105"/>
      <c r="EYZ26" s="106"/>
      <c r="EZA26" s="107"/>
      <c r="EZB26" s="132"/>
      <c r="EZC26" s="132"/>
      <c r="EZD26" s="132"/>
      <c r="EZE26" s="190"/>
      <c r="EZF26" s="189"/>
      <c r="EZG26" s="131"/>
      <c r="EZH26" s="105"/>
      <c r="EZI26" s="105"/>
      <c r="EZJ26" s="106"/>
      <c r="EZK26" s="107"/>
      <c r="EZL26" s="132"/>
      <c r="EZM26" s="132"/>
      <c r="EZN26" s="132"/>
      <c r="EZO26" s="190"/>
      <c r="EZP26" s="189"/>
      <c r="EZQ26" s="131"/>
      <c r="EZR26" s="105"/>
      <c r="EZS26" s="105"/>
      <c r="EZT26" s="106"/>
      <c r="EZU26" s="107"/>
      <c r="EZV26" s="132"/>
      <c r="EZW26" s="132"/>
      <c r="EZX26" s="132"/>
      <c r="EZY26" s="190"/>
      <c r="EZZ26" s="189"/>
      <c r="FAA26" s="131"/>
      <c r="FAB26" s="105"/>
      <c r="FAC26" s="105"/>
      <c r="FAD26" s="106"/>
      <c r="FAE26" s="107"/>
      <c r="FAF26" s="132"/>
      <c r="FAG26" s="132"/>
      <c r="FAH26" s="132"/>
      <c r="FAI26" s="190"/>
      <c r="FAJ26" s="189"/>
      <c r="FAK26" s="131"/>
      <c r="FAL26" s="105"/>
      <c r="FAM26" s="105"/>
      <c r="FAN26" s="106"/>
      <c r="FAO26" s="107"/>
      <c r="FAP26" s="132"/>
      <c r="FAQ26" s="132"/>
      <c r="FAR26" s="132"/>
      <c r="FAS26" s="190"/>
      <c r="FAT26" s="189"/>
      <c r="FAU26" s="131"/>
      <c r="FAV26" s="105"/>
      <c r="FAW26" s="105"/>
      <c r="FAX26" s="106"/>
      <c r="FAY26" s="107"/>
      <c r="FAZ26" s="132"/>
      <c r="FBA26" s="132"/>
      <c r="FBB26" s="132"/>
      <c r="FBC26" s="190"/>
      <c r="FBD26" s="189"/>
      <c r="FBE26" s="131"/>
      <c r="FBF26" s="105"/>
      <c r="FBG26" s="105"/>
      <c r="FBH26" s="106"/>
      <c r="FBI26" s="107"/>
      <c r="FBJ26" s="132"/>
      <c r="FBK26" s="132"/>
      <c r="FBL26" s="132"/>
      <c r="FBM26" s="190"/>
      <c r="FBN26" s="189"/>
      <c r="FBO26" s="131"/>
      <c r="FBP26" s="105"/>
      <c r="FBQ26" s="105"/>
      <c r="FBR26" s="106"/>
      <c r="FBS26" s="107"/>
      <c r="FBT26" s="132"/>
      <c r="FBU26" s="132"/>
      <c r="FBV26" s="132"/>
      <c r="FBW26" s="190"/>
      <c r="FBX26" s="189"/>
      <c r="FBY26" s="131"/>
      <c r="FBZ26" s="105"/>
      <c r="FCA26" s="105"/>
      <c r="FCB26" s="106"/>
      <c r="FCC26" s="107"/>
      <c r="FCD26" s="132"/>
      <c r="FCE26" s="132"/>
      <c r="FCF26" s="132"/>
      <c r="FCG26" s="190"/>
      <c r="FCH26" s="189"/>
      <c r="FCI26" s="131"/>
      <c r="FCJ26" s="105"/>
      <c r="FCK26" s="105"/>
      <c r="FCL26" s="106"/>
      <c r="FCM26" s="107"/>
      <c r="FCN26" s="132"/>
      <c r="FCO26" s="132"/>
      <c r="FCP26" s="132"/>
      <c r="FCQ26" s="190"/>
      <c r="FCR26" s="189"/>
      <c r="FCS26" s="131"/>
      <c r="FCT26" s="105"/>
      <c r="FCU26" s="105"/>
      <c r="FCV26" s="106"/>
      <c r="FCW26" s="107"/>
      <c r="FCX26" s="132"/>
      <c r="FCY26" s="132"/>
      <c r="FCZ26" s="132"/>
      <c r="FDA26" s="190"/>
      <c r="FDB26" s="189"/>
      <c r="FDC26" s="131"/>
      <c r="FDD26" s="105"/>
      <c r="FDE26" s="105"/>
      <c r="FDF26" s="106"/>
      <c r="FDG26" s="107"/>
      <c r="FDH26" s="132"/>
      <c r="FDI26" s="132"/>
      <c r="FDJ26" s="132"/>
      <c r="FDK26" s="190"/>
      <c r="FDL26" s="189"/>
      <c r="FDM26" s="131"/>
      <c r="FDN26" s="105"/>
      <c r="FDO26" s="105"/>
      <c r="FDP26" s="106"/>
      <c r="FDQ26" s="107"/>
      <c r="FDR26" s="132"/>
      <c r="FDS26" s="132"/>
      <c r="FDT26" s="132"/>
      <c r="FDU26" s="190"/>
      <c r="FDV26" s="189"/>
      <c r="FDW26" s="131"/>
      <c r="FDX26" s="105"/>
      <c r="FDY26" s="105"/>
      <c r="FDZ26" s="106"/>
      <c r="FEA26" s="107"/>
      <c r="FEB26" s="132"/>
      <c r="FEC26" s="132"/>
      <c r="FED26" s="132"/>
      <c r="FEE26" s="190"/>
      <c r="FEF26" s="189"/>
      <c r="FEG26" s="131"/>
      <c r="FEH26" s="105"/>
      <c r="FEI26" s="105"/>
      <c r="FEJ26" s="106"/>
      <c r="FEK26" s="107"/>
      <c r="FEL26" s="132"/>
      <c r="FEM26" s="132"/>
      <c r="FEN26" s="132"/>
      <c r="FEO26" s="190"/>
      <c r="FEP26" s="189"/>
      <c r="FEQ26" s="131"/>
      <c r="FER26" s="105"/>
      <c r="FES26" s="105"/>
      <c r="FET26" s="106"/>
      <c r="FEU26" s="107"/>
      <c r="FEV26" s="132"/>
      <c r="FEW26" s="132"/>
      <c r="FEX26" s="132"/>
      <c r="FEY26" s="190"/>
      <c r="FEZ26" s="189"/>
      <c r="FFA26" s="131"/>
      <c r="FFB26" s="105"/>
      <c r="FFC26" s="105"/>
      <c r="FFD26" s="106"/>
      <c r="FFE26" s="107"/>
      <c r="FFF26" s="132"/>
      <c r="FFG26" s="132"/>
      <c r="FFH26" s="132"/>
      <c r="FFI26" s="190"/>
      <c r="FFJ26" s="189"/>
      <c r="FFK26" s="131"/>
      <c r="FFL26" s="105"/>
      <c r="FFM26" s="105"/>
      <c r="FFN26" s="106"/>
      <c r="FFO26" s="107"/>
      <c r="FFP26" s="132"/>
      <c r="FFQ26" s="132"/>
      <c r="FFR26" s="132"/>
      <c r="FFS26" s="190"/>
      <c r="FFT26" s="189"/>
      <c r="FFU26" s="131"/>
      <c r="FFV26" s="105"/>
      <c r="FFW26" s="105"/>
      <c r="FFX26" s="106"/>
      <c r="FFY26" s="107"/>
      <c r="FFZ26" s="132"/>
      <c r="FGA26" s="132"/>
      <c r="FGB26" s="132"/>
      <c r="FGC26" s="190"/>
      <c r="FGD26" s="189"/>
      <c r="FGE26" s="131"/>
      <c r="FGF26" s="105"/>
      <c r="FGG26" s="105"/>
      <c r="FGH26" s="106"/>
      <c r="FGI26" s="107"/>
      <c r="FGJ26" s="132"/>
      <c r="FGK26" s="132"/>
      <c r="FGL26" s="132"/>
      <c r="FGM26" s="190"/>
      <c r="FGN26" s="189"/>
      <c r="FGO26" s="131"/>
      <c r="FGP26" s="105"/>
      <c r="FGQ26" s="105"/>
      <c r="FGR26" s="106"/>
      <c r="FGS26" s="107"/>
      <c r="FGT26" s="132"/>
      <c r="FGU26" s="132"/>
      <c r="FGV26" s="132"/>
      <c r="FGW26" s="190"/>
      <c r="FGX26" s="189"/>
      <c r="FGY26" s="131"/>
      <c r="FGZ26" s="105"/>
      <c r="FHA26" s="105"/>
      <c r="FHB26" s="106"/>
      <c r="FHC26" s="107"/>
      <c r="FHD26" s="132"/>
      <c r="FHE26" s="132"/>
      <c r="FHF26" s="132"/>
      <c r="FHG26" s="190"/>
      <c r="FHH26" s="189"/>
      <c r="FHI26" s="131"/>
      <c r="FHJ26" s="105"/>
      <c r="FHK26" s="105"/>
      <c r="FHL26" s="106"/>
      <c r="FHM26" s="107"/>
      <c r="FHN26" s="132"/>
      <c r="FHO26" s="132"/>
      <c r="FHP26" s="132"/>
      <c r="FHQ26" s="190"/>
      <c r="FHR26" s="189"/>
      <c r="FHS26" s="131"/>
      <c r="FHT26" s="105"/>
      <c r="FHU26" s="105"/>
      <c r="FHV26" s="106"/>
      <c r="FHW26" s="107"/>
      <c r="FHX26" s="132"/>
      <c r="FHY26" s="132"/>
      <c r="FHZ26" s="132"/>
      <c r="FIA26" s="190"/>
      <c r="FIB26" s="189"/>
      <c r="FIC26" s="131"/>
      <c r="FID26" s="105"/>
      <c r="FIE26" s="105"/>
      <c r="FIF26" s="106"/>
      <c r="FIG26" s="107"/>
      <c r="FIH26" s="132"/>
      <c r="FII26" s="132"/>
      <c r="FIJ26" s="132"/>
      <c r="FIK26" s="190"/>
      <c r="FIL26" s="189"/>
      <c r="FIM26" s="131"/>
      <c r="FIN26" s="105"/>
      <c r="FIO26" s="105"/>
      <c r="FIP26" s="106"/>
      <c r="FIQ26" s="107"/>
      <c r="FIR26" s="132"/>
      <c r="FIS26" s="132"/>
      <c r="FIT26" s="132"/>
      <c r="FIU26" s="190"/>
      <c r="FIV26" s="189"/>
      <c r="FIW26" s="131"/>
      <c r="FIX26" s="105"/>
      <c r="FIY26" s="105"/>
      <c r="FIZ26" s="106"/>
      <c r="FJA26" s="107"/>
      <c r="FJB26" s="132"/>
      <c r="FJC26" s="132"/>
      <c r="FJD26" s="132"/>
      <c r="FJE26" s="190"/>
      <c r="FJF26" s="189"/>
      <c r="FJG26" s="131"/>
      <c r="FJH26" s="105"/>
      <c r="FJI26" s="105"/>
      <c r="FJJ26" s="106"/>
      <c r="FJK26" s="107"/>
      <c r="FJL26" s="132"/>
      <c r="FJM26" s="132"/>
      <c r="FJN26" s="132"/>
      <c r="FJO26" s="190"/>
      <c r="FJP26" s="189"/>
      <c r="FJQ26" s="131"/>
      <c r="FJR26" s="105"/>
      <c r="FJS26" s="105"/>
      <c r="FJT26" s="106"/>
      <c r="FJU26" s="107"/>
      <c r="FJV26" s="132"/>
      <c r="FJW26" s="132"/>
      <c r="FJX26" s="132"/>
      <c r="FJY26" s="190"/>
      <c r="FJZ26" s="189"/>
      <c r="FKA26" s="131"/>
      <c r="FKB26" s="105"/>
      <c r="FKC26" s="105"/>
      <c r="FKD26" s="106"/>
      <c r="FKE26" s="107"/>
      <c r="FKF26" s="132"/>
      <c r="FKG26" s="132"/>
      <c r="FKH26" s="132"/>
      <c r="FKI26" s="190"/>
      <c r="FKJ26" s="189"/>
      <c r="FKK26" s="131"/>
      <c r="FKL26" s="105"/>
      <c r="FKM26" s="105"/>
      <c r="FKN26" s="106"/>
      <c r="FKO26" s="107"/>
      <c r="FKP26" s="132"/>
      <c r="FKQ26" s="132"/>
      <c r="FKR26" s="132"/>
      <c r="FKS26" s="190"/>
      <c r="FKT26" s="189"/>
      <c r="FKU26" s="131"/>
      <c r="FKV26" s="105"/>
      <c r="FKW26" s="105"/>
      <c r="FKX26" s="106"/>
      <c r="FKY26" s="107"/>
      <c r="FKZ26" s="132"/>
      <c r="FLA26" s="132"/>
      <c r="FLB26" s="132"/>
      <c r="FLC26" s="190"/>
      <c r="FLD26" s="189"/>
      <c r="FLE26" s="131"/>
      <c r="FLF26" s="105"/>
      <c r="FLG26" s="105"/>
      <c r="FLH26" s="106"/>
      <c r="FLI26" s="107"/>
      <c r="FLJ26" s="132"/>
      <c r="FLK26" s="132"/>
      <c r="FLL26" s="132"/>
      <c r="FLM26" s="190"/>
      <c r="FLN26" s="189"/>
      <c r="FLO26" s="131"/>
      <c r="FLP26" s="105"/>
      <c r="FLQ26" s="105"/>
      <c r="FLR26" s="106"/>
      <c r="FLS26" s="107"/>
      <c r="FLT26" s="132"/>
      <c r="FLU26" s="132"/>
      <c r="FLV26" s="132"/>
      <c r="FLW26" s="190"/>
      <c r="FLX26" s="189"/>
      <c r="FLY26" s="131"/>
      <c r="FLZ26" s="105"/>
      <c r="FMA26" s="105"/>
      <c r="FMB26" s="106"/>
      <c r="FMC26" s="107"/>
      <c r="FMD26" s="132"/>
      <c r="FME26" s="132"/>
      <c r="FMF26" s="132"/>
      <c r="FMG26" s="190"/>
      <c r="FMH26" s="189"/>
      <c r="FMI26" s="131"/>
      <c r="FMJ26" s="105"/>
      <c r="FMK26" s="105"/>
      <c r="FML26" s="106"/>
      <c r="FMM26" s="107"/>
      <c r="FMN26" s="132"/>
      <c r="FMO26" s="132"/>
      <c r="FMP26" s="132"/>
      <c r="FMQ26" s="190"/>
      <c r="FMR26" s="189"/>
      <c r="FMS26" s="131"/>
      <c r="FMT26" s="105"/>
      <c r="FMU26" s="105"/>
      <c r="FMV26" s="106"/>
      <c r="FMW26" s="107"/>
      <c r="FMX26" s="132"/>
      <c r="FMY26" s="132"/>
      <c r="FMZ26" s="132"/>
      <c r="FNA26" s="190"/>
      <c r="FNB26" s="189"/>
      <c r="FNC26" s="131"/>
      <c r="FND26" s="105"/>
      <c r="FNE26" s="105"/>
      <c r="FNF26" s="106"/>
      <c r="FNG26" s="107"/>
      <c r="FNH26" s="132"/>
      <c r="FNI26" s="132"/>
      <c r="FNJ26" s="132"/>
      <c r="FNK26" s="190"/>
      <c r="FNL26" s="189"/>
      <c r="FNM26" s="131"/>
      <c r="FNN26" s="105"/>
      <c r="FNO26" s="105"/>
      <c r="FNP26" s="106"/>
      <c r="FNQ26" s="107"/>
      <c r="FNR26" s="132"/>
      <c r="FNS26" s="132"/>
      <c r="FNT26" s="132"/>
      <c r="FNU26" s="190"/>
      <c r="FNV26" s="189"/>
      <c r="FNW26" s="131"/>
      <c r="FNX26" s="105"/>
      <c r="FNY26" s="105"/>
      <c r="FNZ26" s="106"/>
      <c r="FOA26" s="107"/>
      <c r="FOB26" s="132"/>
      <c r="FOC26" s="132"/>
      <c r="FOD26" s="132"/>
      <c r="FOE26" s="190"/>
      <c r="FOF26" s="189"/>
      <c r="FOG26" s="131"/>
      <c r="FOH26" s="105"/>
      <c r="FOI26" s="105"/>
      <c r="FOJ26" s="106"/>
      <c r="FOK26" s="107"/>
      <c r="FOL26" s="132"/>
      <c r="FOM26" s="132"/>
      <c r="FON26" s="132"/>
      <c r="FOO26" s="190"/>
      <c r="FOP26" s="189"/>
      <c r="FOQ26" s="131"/>
      <c r="FOR26" s="105"/>
      <c r="FOS26" s="105"/>
      <c r="FOT26" s="106"/>
      <c r="FOU26" s="107"/>
      <c r="FOV26" s="132"/>
      <c r="FOW26" s="132"/>
      <c r="FOX26" s="132"/>
      <c r="FOY26" s="190"/>
      <c r="FOZ26" s="189"/>
      <c r="FPA26" s="131"/>
      <c r="FPB26" s="105"/>
      <c r="FPC26" s="105"/>
      <c r="FPD26" s="106"/>
      <c r="FPE26" s="107"/>
      <c r="FPF26" s="132"/>
      <c r="FPG26" s="132"/>
      <c r="FPH26" s="132"/>
      <c r="FPI26" s="190"/>
      <c r="FPJ26" s="189"/>
      <c r="FPK26" s="131"/>
      <c r="FPL26" s="105"/>
      <c r="FPM26" s="105"/>
      <c r="FPN26" s="106"/>
      <c r="FPO26" s="107"/>
      <c r="FPP26" s="132"/>
      <c r="FPQ26" s="132"/>
      <c r="FPR26" s="132"/>
      <c r="FPS26" s="190"/>
      <c r="FPT26" s="189"/>
      <c r="FPU26" s="131"/>
      <c r="FPV26" s="105"/>
      <c r="FPW26" s="105"/>
      <c r="FPX26" s="106"/>
      <c r="FPY26" s="107"/>
      <c r="FPZ26" s="132"/>
      <c r="FQA26" s="132"/>
      <c r="FQB26" s="132"/>
      <c r="FQC26" s="190"/>
      <c r="FQD26" s="189"/>
      <c r="FQE26" s="131"/>
      <c r="FQF26" s="105"/>
      <c r="FQG26" s="105"/>
      <c r="FQH26" s="106"/>
      <c r="FQI26" s="107"/>
      <c r="FQJ26" s="132"/>
      <c r="FQK26" s="132"/>
      <c r="FQL26" s="132"/>
      <c r="FQM26" s="190"/>
      <c r="FQN26" s="189"/>
      <c r="FQO26" s="131"/>
      <c r="FQP26" s="105"/>
      <c r="FQQ26" s="105"/>
      <c r="FQR26" s="106"/>
      <c r="FQS26" s="107"/>
      <c r="FQT26" s="132"/>
      <c r="FQU26" s="132"/>
      <c r="FQV26" s="132"/>
      <c r="FQW26" s="190"/>
      <c r="FQX26" s="189"/>
      <c r="FQY26" s="131"/>
      <c r="FQZ26" s="105"/>
      <c r="FRA26" s="105"/>
      <c r="FRB26" s="106"/>
      <c r="FRC26" s="107"/>
      <c r="FRD26" s="132"/>
      <c r="FRE26" s="132"/>
      <c r="FRF26" s="132"/>
      <c r="FRG26" s="190"/>
      <c r="FRH26" s="189"/>
      <c r="FRI26" s="131"/>
      <c r="FRJ26" s="105"/>
      <c r="FRK26" s="105"/>
      <c r="FRL26" s="106"/>
      <c r="FRM26" s="107"/>
      <c r="FRN26" s="132"/>
      <c r="FRO26" s="132"/>
      <c r="FRP26" s="132"/>
      <c r="FRQ26" s="190"/>
      <c r="FRR26" s="189"/>
      <c r="FRS26" s="131"/>
      <c r="FRT26" s="105"/>
      <c r="FRU26" s="105"/>
      <c r="FRV26" s="106"/>
      <c r="FRW26" s="107"/>
      <c r="FRX26" s="132"/>
      <c r="FRY26" s="132"/>
      <c r="FRZ26" s="132"/>
      <c r="FSA26" s="190"/>
      <c r="FSB26" s="189"/>
      <c r="FSC26" s="131"/>
      <c r="FSD26" s="105"/>
      <c r="FSE26" s="105"/>
      <c r="FSF26" s="106"/>
      <c r="FSG26" s="107"/>
      <c r="FSH26" s="132"/>
      <c r="FSI26" s="132"/>
      <c r="FSJ26" s="132"/>
      <c r="FSK26" s="190"/>
      <c r="FSL26" s="189"/>
      <c r="FSM26" s="131"/>
      <c r="FSN26" s="105"/>
      <c r="FSO26" s="105"/>
      <c r="FSP26" s="106"/>
      <c r="FSQ26" s="107"/>
      <c r="FSR26" s="132"/>
      <c r="FSS26" s="132"/>
      <c r="FST26" s="132"/>
      <c r="FSU26" s="190"/>
      <c r="FSV26" s="189"/>
      <c r="FSW26" s="131"/>
      <c r="FSX26" s="105"/>
      <c r="FSY26" s="105"/>
      <c r="FSZ26" s="106"/>
      <c r="FTA26" s="107"/>
      <c r="FTB26" s="132"/>
      <c r="FTC26" s="132"/>
      <c r="FTD26" s="132"/>
      <c r="FTE26" s="190"/>
      <c r="FTF26" s="189"/>
      <c r="FTG26" s="131"/>
      <c r="FTH26" s="105"/>
      <c r="FTI26" s="105"/>
      <c r="FTJ26" s="106"/>
      <c r="FTK26" s="107"/>
      <c r="FTL26" s="132"/>
      <c r="FTM26" s="132"/>
      <c r="FTN26" s="132"/>
      <c r="FTO26" s="190"/>
      <c r="FTP26" s="189"/>
      <c r="FTQ26" s="131"/>
      <c r="FTR26" s="105"/>
      <c r="FTS26" s="105"/>
      <c r="FTT26" s="106"/>
      <c r="FTU26" s="107"/>
      <c r="FTV26" s="132"/>
      <c r="FTW26" s="132"/>
      <c r="FTX26" s="132"/>
      <c r="FTY26" s="190"/>
      <c r="FTZ26" s="189"/>
      <c r="FUA26" s="131"/>
      <c r="FUB26" s="105"/>
      <c r="FUC26" s="105"/>
      <c r="FUD26" s="106"/>
      <c r="FUE26" s="107"/>
      <c r="FUF26" s="132"/>
      <c r="FUG26" s="132"/>
      <c r="FUH26" s="132"/>
      <c r="FUI26" s="190"/>
      <c r="FUJ26" s="189"/>
      <c r="FUK26" s="131"/>
      <c r="FUL26" s="105"/>
      <c r="FUM26" s="105"/>
      <c r="FUN26" s="106"/>
      <c r="FUO26" s="107"/>
      <c r="FUP26" s="132"/>
      <c r="FUQ26" s="132"/>
      <c r="FUR26" s="132"/>
      <c r="FUS26" s="190"/>
      <c r="FUT26" s="189"/>
      <c r="FUU26" s="131"/>
      <c r="FUV26" s="105"/>
      <c r="FUW26" s="105"/>
      <c r="FUX26" s="106"/>
      <c r="FUY26" s="107"/>
      <c r="FUZ26" s="132"/>
      <c r="FVA26" s="132"/>
      <c r="FVB26" s="132"/>
      <c r="FVC26" s="190"/>
      <c r="FVD26" s="189"/>
      <c r="FVE26" s="131"/>
      <c r="FVF26" s="105"/>
      <c r="FVG26" s="105"/>
      <c r="FVH26" s="106"/>
      <c r="FVI26" s="107"/>
      <c r="FVJ26" s="132"/>
      <c r="FVK26" s="132"/>
      <c r="FVL26" s="132"/>
      <c r="FVM26" s="190"/>
      <c r="FVN26" s="189"/>
      <c r="FVO26" s="131"/>
      <c r="FVP26" s="105"/>
      <c r="FVQ26" s="105"/>
      <c r="FVR26" s="106"/>
      <c r="FVS26" s="107"/>
      <c r="FVT26" s="132"/>
      <c r="FVU26" s="132"/>
      <c r="FVV26" s="132"/>
      <c r="FVW26" s="190"/>
      <c r="FVX26" s="189"/>
      <c r="FVY26" s="131"/>
      <c r="FVZ26" s="105"/>
      <c r="FWA26" s="105"/>
      <c r="FWB26" s="106"/>
      <c r="FWC26" s="107"/>
      <c r="FWD26" s="132"/>
      <c r="FWE26" s="132"/>
      <c r="FWF26" s="132"/>
      <c r="FWG26" s="190"/>
      <c r="FWH26" s="189"/>
      <c r="FWI26" s="131"/>
      <c r="FWJ26" s="105"/>
      <c r="FWK26" s="105"/>
      <c r="FWL26" s="106"/>
      <c r="FWM26" s="107"/>
      <c r="FWN26" s="132"/>
      <c r="FWO26" s="132"/>
      <c r="FWP26" s="132"/>
      <c r="FWQ26" s="190"/>
      <c r="FWR26" s="189"/>
      <c r="FWS26" s="131"/>
      <c r="FWT26" s="105"/>
      <c r="FWU26" s="105"/>
      <c r="FWV26" s="106"/>
      <c r="FWW26" s="107"/>
      <c r="FWX26" s="132"/>
      <c r="FWY26" s="132"/>
      <c r="FWZ26" s="132"/>
      <c r="FXA26" s="190"/>
      <c r="FXB26" s="189"/>
      <c r="FXC26" s="131"/>
      <c r="FXD26" s="105"/>
      <c r="FXE26" s="105"/>
      <c r="FXF26" s="106"/>
      <c r="FXG26" s="107"/>
      <c r="FXH26" s="132"/>
      <c r="FXI26" s="132"/>
      <c r="FXJ26" s="132"/>
      <c r="FXK26" s="190"/>
      <c r="FXL26" s="189"/>
      <c r="FXM26" s="131"/>
      <c r="FXN26" s="105"/>
      <c r="FXO26" s="105"/>
      <c r="FXP26" s="106"/>
      <c r="FXQ26" s="107"/>
      <c r="FXR26" s="132"/>
      <c r="FXS26" s="132"/>
      <c r="FXT26" s="132"/>
      <c r="FXU26" s="190"/>
      <c r="FXV26" s="189"/>
      <c r="FXW26" s="131"/>
      <c r="FXX26" s="105"/>
      <c r="FXY26" s="105"/>
      <c r="FXZ26" s="106"/>
      <c r="FYA26" s="107"/>
      <c r="FYB26" s="132"/>
      <c r="FYC26" s="132"/>
      <c r="FYD26" s="132"/>
      <c r="FYE26" s="190"/>
      <c r="FYF26" s="189"/>
      <c r="FYG26" s="131"/>
      <c r="FYH26" s="105"/>
      <c r="FYI26" s="105"/>
      <c r="FYJ26" s="106"/>
      <c r="FYK26" s="107"/>
      <c r="FYL26" s="132"/>
      <c r="FYM26" s="132"/>
      <c r="FYN26" s="132"/>
      <c r="FYO26" s="190"/>
      <c r="FYP26" s="189"/>
      <c r="FYQ26" s="131"/>
      <c r="FYR26" s="105"/>
      <c r="FYS26" s="105"/>
      <c r="FYT26" s="106"/>
      <c r="FYU26" s="107"/>
      <c r="FYV26" s="132"/>
      <c r="FYW26" s="132"/>
      <c r="FYX26" s="132"/>
      <c r="FYY26" s="190"/>
      <c r="FYZ26" s="189"/>
      <c r="FZA26" s="131"/>
      <c r="FZB26" s="105"/>
      <c r="FZC26" s="105"/>
      <c r="FZD26" s="106"/>
      <c r="FZE26" s="107"/>
      <c r="FZF26" s="132"/>
      <c r="FZG26" s="132"/>
      <c r="FZH26" s="132"/>
      <c r="FZI26" s="190"/>
      <c r="FZJ26" s="189"/>
      <c r="FZK26" s="131"/>
      <c r="FZL26" s="105"/>
      <c r="FZM26" s="105"/>
      <c r="FZN26" s="106"/>
      <c r="FZO26" s="107"/>
      <c r="FZP26" s="132"/>
      <c r="FZQ26" s="132"/>
      <c r="FZR26" s="132"/>
      <c r="FZS26" s="190"/>
      <c r="FZT26" s="189"/>
      <c r="FZU26" s="131"/>
      <c r="FZV26" s="105"/>
      <c r="FZW26" s="105"/>
      <c r="FZX26" s="106"/>
      <c r="FZY26" s="107"/>
      <c r="FZZ26" s="132"/>
      <c r="GAA26" s="132"/>
      <c r="GAB26" s="132"/>
      <c r="GAC26" s="190"/>
      <c r="GAD26" s="189"/>
      <c r="GAE26" s="131"/>
      <c r="GAF26" s="105"/>
      <c r="GAG26" s="105"/>
      <c r="GAH26" s="106"/>
      <c r="GAI26" s="107"/>
      <c r="GAJ26" s="132"/>
      <c r="GAK26" s="132"/>
      <c r="GAL26" s="132"/>
      <c r="GAM26" s="190"/>
      <c r="GAN26" s="189"/>
      <c r="GAO26" s="131"/>
      <c r="GAP26" s="105"/>
      <c r="GAQ26" s="105"/>
      <c r="GAR26" s="106"/>
      <c r="GAS26" s="107"/>
      <c r="GAT26" s="132"/>
      <c r="GAU26" s="132"/>
      <c r="GAV26" s="132"/>
      <c r="GAW26" s="190"/>
      <c r="GAX26" s="189"/>
      <c r="GAY26" s="131"/>
      <c r="GAZ26" s="105"/>
      <c r="GBA26" s="105"/>
      <c r="GBB26" s="106"/>
      <c r="GBC26" s="107"/>
      <c r="GBD26" s="132"/>
      <c r="GBE26" s="132"/>
      <c r="GBF26" s="132"/>
      <c r="GBG26" s="190"/>
      <c r="GBH26" s="189"/>
      <c r="GBI26" s="131"/>
      <c r="GBJ26" s="105"/>
      <c r="GBK26" s="105"/>
      <c r="GBL26" s="106"/>
      <c r="GBM26" s="107"/>
      <c r="GBN26" s="132"/>
      <c r="GBO26" s="132"/>
      <c r="GBP26" s="132"/>
      <c r="GBQ26" s="190"/>
      <c r="GBR26" s="189"/>
      <c r="GBS26" s="131"/>
      <c r="GBT26" s="105"/>
      <c r="GBU26" s="105"/>
      <c r="GBV26" s="106"/>
      <c r="GBW26" s="107"/>
      <c r="GBX26" s="132"/>
      <c r="GBY26" s="132"/>
      <c r="GBZ26" s="132"/>
      <c r="GCA26" s="190"/>
      <c r="GCB26" s="189"/>
      <c r="GCC26" s="131"/>
      <c r="GCD26" s="105"/>
      <c r="GCE26" s="105"/>
      <c r="GCF26" s="106"/>
      <c r="GCG26" s="107"/>
      <c r="GCH26" s="132"/>
      <c r="GCI26" s="132"/>
      <c r="GCJ26" s="132"/>
      <c r="GCK26" s="190"/>
      <c r="GCL26" s="189"/>
      <c r="GCM26" s="131"/>
      <c r="GCN26" s="105"/>
      <c r="GCO26" s="105"/>
      <c r="GCP26" s="106"/>
      <c r="GCQ26" s="107"/>
      <c r="GCR26" s="132"/>
      <c r="GCS26" s="132"/>
      <c r="GCT26" s="132"/>
      <c r="GCU26" s="190"/>
      <c r="GCV26" s="189"/>
      <c r="GCW26" s="131"/>
      <c r="GCX26" s="105"/>
      <c r="GCY26" s="105"/>
      <c r="GCZ26" s="106"/>
      <c r="GDA26" s="107"/>
      <c r="GDB26" s="132"/>
      <c r="GDC26" s="132"/>
      <c r="GDD26" s="132"/>
      <c r="GDE26" s="190"/>
      <c r="GDF26" s="189"/>
      <c r="GDG26" s="131"/>
      <c r="GDH26" s="105"/>
      <c r="GDI26" s="105"/>
      <c r="GDJ26" s="106"/>
      <c r="GDK26" s="107"/>
      <c r="GDL26" s="132"/>
      <c r="GDM26" s="132"/>
      <c r="GDN26" s="132"/>
      <c r="GDO26" s="190"/>
      <c r="GDP26" s="189"/>
      <c r="GDQ26" s="131"/>
      <c r="GDR26" s="105"/>
      <c r="GDS26" s="105"/>
      <c r="GDT26" s="106"/>
      <c r="GDU26" s="107"/>
      <c r="GDV26" s="132"/>
      <c r="GDW26" s="132"/>
      <c r="GDX26" s="132"/>
      <c r="GDY26" s="190"/>
      <c r="GDZ26" s="189"/>
      <c r="GEA26" s="131"/>
      <c r="GEB26" s="105"/>
      <c r="GEC26" s="105"/>
      <c r="GED26" s="106"/>
      <c r="GEE26" s="107"/>
      <c r="GEF26" s="132"/>
      <c r="GEG26" s="132"/>
      <c r="GEH26" s="132"/>
      <c r="GEI26" s="190"/>
      <c r="GEJ26" s="189"/>
      <c r="GEK26" s="131"/>
      <c r="GEL26" s="105"/>
      <c r="GEM26" s="105"/>
      <c r="GEN26" s="106"/>
      <c r="GEO26" s="107"/>
      <c r="GEP26" s="132"/>
      <c r="GEQ26" s="132"/>
      <c r="GER26" s="132"/>
      <c r="GES26" s="190"/>
      <c r="GET26" s="189"/>
      <c r="GEU26" s="131"/>
      <c r="GEV26" s="105"/>
      <c r="GEW26" s="105"/>
      <c r="GEX26" s="106"/>
      <c r="GEY26" s="107"/>
      <c r="GEZ26" s="132"/>
      <c r="GFA26" s="132"/>
      <c r="GFB26" s="132"/>
      <c r="GFC26" s="190"/>
      <c r="GFD26" s="189"/>
      <c r="GFE26" s="131"/>
      <c r="GFF26" s="105"/>
      <c r="GFG26" s="105"/>
      <c r="GFH26" s="106"/>
      <c r="GFI26" s="107"/>
      <c r="GFJ26" s="132"/>
      <c r="GFK26" s="132"/>
      <c r="GFL26" s="132"/>
      <c r="GFM26" s="190"/>
      <c r="GFN26" s="189"/>
      <c r="GFO26" s="131"/>
      <c r="GFP26" s="105"/>
      <c r="GFQ26" s="105"/>
      <c r="GFR26" s="106"/>
      <c r="GFS26" s="107"/>
      <c r="GFT26" s="132"/>
      <c r="GFU26" s="132"/>
      <c r="GFV26" s="132"/>
      <c r="GFW26" s="190"/>
      <c r="GFX26" s="189"/>
      <c r="GFY26" s="131"/>
      <c r="GFZ26" s="105"/>
      <c r="GGA26" s="105"/>
      <c r="GGB26" s="106"/>
      <c r="GGC26" s="107"/>
      <c r="GGD26" s="132"/>
      <c r="GGE26" s="132"/>
      <c r="GGF26" s="132"/>
      <c r="GGG26" s="190"/>
      <c r="GGH26" s="189"/>
      <c r="GGI26" s="131"/>
      <c r="GGJ26" s="105"/>
      <c r="GGK26" s="105"/>
      <c r="GGL26" s="106"/>
      <c r="GGM26" s="107"/>
      <c r="GGN26" s="132"/>
      <c r="GGO26" s="132"/>
      <c r="GGP26" s="132"/>
      <c r="GGQ26" s="190"/>
      <c r="GGR26" s="189"/>
      <c r="GGS26" s="131"/>
      <c r="GGT26" s="105"/>
      <c r="GGU26" s="105"/>
      <c r="GGV26" s="106"/>
      <c r="GGW26" s="107"/>
      <c r="GGX26" s="132"/>
      <c r="GGY26" s="132"/>
      <c r="GGZ26" s="132"/>
      <c r="GHA26" s="190"/>
      <c r="GHB26" s="189"/>
      <c r="GHC26" s="131"/>
      <c r="GHD26" s="105"/>
      <c r="GHE26" s="105"/>
      <c r="GHF26" s="106"/>
      <c r="GHG26" s="107"/>
      <c r="GHH26" s="132"/>
      <c r="GHI26" s="132"/>
      <c r="GHJ26" s="132"/>
      <c r="GHK26" s="190"/>
      <c r="GHL26" s="189"/>
      <c r="GHM26" s="131"/>
      <c r="GHN26" s="105"/>
      <c r="GHO26" s="105"/>
      <c r="GHP26" s="106"/>
      <c r="GHQ26" s="107"/>
      <c r="GHR26" s="132"/>
      <c r="GHS26" s="132"/>
      <c r="GHT26" s="132"/>
      <c r="GHU26" s="190"/>
      <c r="GHV26" s="189"/>
      <c r="GHW26" s="131"/>
      <c r="GHX26" s="105"/>
      <c r="GHY26" s="105"/>
      <c r="GHZ26" s="106"/>
      <c r="GIA26" s="107"/>
      <c r="GIB26" s="132"/>
      <c r="GIC26" s="132"/>
      <c r="GID26" s="132"/>
      <c r="GIE26" s="190"/>
      <c r="GIF26" s="189"/>
      <c r="GIG26" s="131"/>
      <c r="GIH26" s="105"/>
      <c r="GII26" s="105"/>
      <c r="GIJ26" s="106"/>
      <c r="GIK26" s="107"/>
      <c r="GIL26" s="132"/>
      <c r="GIM26" s="132"/>
      <c r="GIN26" s="132"/>
      <c r="GIO26" s="190"/>
      <c r="GIP26" s="189"/>
      <c r="GIQ26" s="131"/>
      <c r="GIR26" s="105"/>
      <c r="GIS26" s="105"/>
      <c r="GIT26" s="106"/>
      <c r="GIU26" s="107"/>
      <c r="GIV26" s="132"/>
      <c r="GIW26" s="132"/>
      <c r="GIX26" s="132"/>
      <c r="GIY26" s="190"/>
      <c r="GIZ26" s="189"/>
      <c r="GJA26" s="131"/>
      <c r="GJB26" s="105"/>
      <c r="GJC26" s="105"/>
      <c r="GJD26" s="106"/>
      <c r="GJE26" s="107"/>
      <c r="GJF26" s="132"/>
      <c r="GJG26" s="132"/>
      <c r="GJH26" s="132"/>
      <c r="GJI26" s="190"/>
      <c r="GJJ26" s="189"/>
      <c r="GJK26" s="131"/>
      <c r="GJL26" s="105"/>
      <c r="GJM26" s="105"/>
      <c r="GJN26" s="106"/>
      <c r="GJO26" s="107"/>
      <c r="GJP26" s="132"/>
      <c r="GJQ26" s="132"/>
      <c r="GJR26" s="132"/>
      <c r="GJS26" s="190"/>
      <c r="GJT26" s="189"/>
      <c r="GJU26" s="131"/>
      <c r="GJV26" s="105"/>
      <c r="GJW26" s="105"/>
      <c r="GJX26" s="106"/>
      <c r="GJY26" s="107"/>
      <c r="GJZ26" s="132"/>
      <c r="GKA26" s="132"/>
      <c r="GKB26" s="132"/>
      <c r="GKC26" s="190"/>
      <c r="GKD26" s="189"/>
      <c r="GKE26" s="131"/>
      <c r="GKF26" s="105"/>
      <c r="GKG26" s="105"/>
      <c r="GKH26" s="106"/>
      <c r="GKI26" s="107"/>
      <c r="GKJ26" s="132"/>
      <c r="GKK26" s="132"/>
      <c r="GKL26" s="132"/>
      <c r="GKM26" s="190"/>
      <c r="GKN26" s="189"/>
      <c r="GKO26" s="131"/>
      <c r="GKP26" s="105"/>
      <c r="GKQ26" s="105"/>
      <c r="GKR26" s="106"/>
      <c r="GKS26" s="107"/>
      <c r="GKT26" s="132"/>
      <c r="GKU26" s="132"/>
      <c r="GKV26" s="132"/>
      <c r="GKW26" s="190"/>
      <c r="GKX26" s="189"/>
      <c r="GKY26" s="131"/>
      <c r="GKZ26" s="105"/>
      <c r="GLA26" s="105"/>
      <c r="GLB26" s="106"/>
      <c r="GLC26" s="107"/>
      <c r="GLD26" s="132"/>
      <c r="GLE26" s="132"/>
      <c r="GLF26" s="132"/>
      <c r="GLG26" s="190"/>
      <c r="GLH26" s="189"/>
      <c r="GLI26" s="131"/>
      <c r="GLJ26" s="105"/>
      <c r="GLK26" s="105"/>
      <c r="GLL26" s="106"/>
      <c r="GLM26" s="107"/>
      <c r="GLN26" s="132"/>
      <c r="GLO26" s="132"/>
      <c r="GLP26" s="132"/>
      <c r="GLQ26" s="190"/>
      <c r="GLR26" s="189"/>
      <c r="GLS26" s="131"/>
      <c r="GLT26" s="105"/>
      <c r="GLU26" s="105"/>
      <c r="GLV26" s="106"/>
      <c r="GLW26" s="107"/>
      <c r="GLX26" s="132"/>
      <c r="GLY26" s="132"/>
      <c r="GLZ26" s="132"/>
      <c r="GMA26" s="190"/>
      <c r="GMB26" s="189"/>
      <c r="GMC26" s="131"/>
      <c r="GMD26" s="105"/>
      <c r="GME26" s="105"/>
      <c r="GMF26" s="106"/>
      <c r="GMG26" s="107"/>
      <c r="GMH26" s="132"/>
      <c r="GMI26" s="132"/>
      <c r="GMJ26" s="132"/>
      <c r="GMK26" s="190"/>
      <c r="GML26" s="189"/>
      <c r="GMM26" s="131"/>
      <c r="GMN26" s="105"/>
      <c r="GMO26" s="105"/>
      <c r="GMP26" s="106"/>
      <c r="GMQ26" s="107"/>
      <c r="GMR26" s="132"/>
      <c r="GMS26" s="132"/>
      <c r="GMT26" s="132"/>
      <c r="GMU26" s="190"/>
      <c r="GMV26" s="189"/>
      <c r="GMW26" s="131"/>
      <c r="GMX26" s="105"/>
      <c r="GMY26" s="105"/>
      <c r="GMZ26" s="106"/>
      <c r="GNA26" s="107"/>
      <c r="GNB26" s="132"/>
      <c r="GNC26" s="132"/>
      <c r="GND26" s="132"/>
      <c r="GNE26" s="190"/>
      <c r="GNF26" s="189"/>
      <c r="GNG26" s="131"/>
      <c r="GNH26" s="105"/>
      <c r="GNI26" s="105"/>
      <c r="GNJ26" s="106"/>
      <c r="GNK26" s="107"/>
      <c r="GNL26" s="132"/>
      <c r="GNM26" s="132"/>
      <c r="GNN26" s="132"/>
      <c r="GNO26" s="190"/>
      <c r="GNP26" s="189"/>
      <c r="GNQ26" s="131"/>
      <c r="GNR26" s="105"/>
      <c r="GNS26" s="105"/>
      <c r="GNT26" s="106"/>
      <c r="GNU26" s="107"/>
      <c r="GNV26" s="132"/>
      <c r="GNW26" s="132"/>
      <c r="GNX26" s="132"/>
      <c r="GNY26" s="190"/>
      <c r="GNZ26" s="189"/>
      <c r="GOA26" s="131"/>
      <c r="GOB26" s="105"/>
      <c r="GOC26" s="105"/>
      <c r="GOD26" s="106"/>
      <c r="GOE26" s="107"/>
      <c r="GOF26" s="132"/>
      <c r="GOG26" s="132"/>
      <c r="GOH26" s="132"/>
      <c r="GOI26" s="190"/>
      <c r="GOJ26" s="189"/>
      <c r="GOK26" s="131"/>
      <c r="GOL26" s="105"/>
      <c r="GOM26" s="105"/>
      <c r="GON26" s="106"/>
      <c r="GOO26" s="107"/>
      <c r="GOP26" s="132"/>
      <c r="GOQ26" s="132"/>
      <c r="GOR26" s="132"/>
      <c r="GOS26" s="190"/>
      <c r="GOT26" s="189"/>
      <c r="GOU26" s="131"/>
      <c r="GOV26" s="105"/>
      <c r="GOW26" s="105"/>
      <c r="GOX26" s="106"/>
      <c r="GOY26" s="107"/>
      <c r="GOZ26" s="132"/>
      <c r="GPA26" s="132"/>
      <c r="GPB26" s="132"/>
      <c r="GPC26" s="190"/>
      <c r="GPD26" s="189"/>
      <c r="GPE26" s="131"/>
      <c r="GPF26" s="105"/>
      <c r="GPG26" s="105"/>
      <c r="GPH26" s="106"/>
      <c r="GPI26" s="107"/>
      <c r="GPJ26" s="132"/>
      <c r="GPK26" s="132"/>
      <c r="GPL26" s="132"/>
      <c r="GPM26" s="190"/>
      <c r="GPN26" s="189"/>
      <c r="GPO26" s="131"/>
      <c r="GPP26" s="105"/>
      <c r="GPQ26" s="105"/>
      <c r="GPR26" s="106"/>
      <c r="GPS26" s="107"/>
      <c r="GPT26" s="132"/>
      <c r="GPU26" s="132"/>
      <c r="GPV26" s="132"/>
      <c r="GPW26" s="190"/>
      <c r="GPX26" s="189"/>
      <c r="GPY26" s="131"/>
      <c r="GPZ26" s="105"/>
      <c r="GQA26" s="105"/>
      <c r="GQB26" s="106"/>
      <c r="GQC26" s="107"/>
      <c r="GQD26" s="132"/>
      <c r="GQE26" s="132"/>
      <c r="GQF26" s="132"/>
      <c r="GQG26" s="190"/>
      <c r="GQH26" s="189"/>
      <c r="GQI26" s="131"/>
      <c r="GQJ26" s="105"/>
      <c r="GQK26" s="105"/>
      <c r="GQL26" s="106"/>
      <c r="GQM26" s="107"/>
      <c r="GQN26" s="132"/>
      <c r="GQO26" s="132"/>
      <c r="GQP26" s="132"/>
      <c r="GQQ26" s="190"/>
      <c r="GQR26" s="189"/>
      <c r="GQS26" s="131"/>
      <c r="GQT26" s="105"/>
      <c r="GQU26" s="105"/>
      <c r="GQV26" s="106"/>
      <c r="GQW26" s="107"/>
      <c r="GQX26" s="132"/>
      <c r="GQY26" s="132"/>
      <c r="GQZ26" s="132"/>
      <c r="GRA26" s="190"/>
      <c r="GRB26" s="189"/>
      <c r="GRC26" s="131"/>
      <c r="GRD26" s="105"/>
      <c r="GRE26" s="105"/>
      <c r="GRF26" s="106"/>
      <c r="GRG26" s="107"/>
      <c r="GRH26" s="132"/>
      <c r="GRI26" s="132"/>
      <c r="GRJ26" s="132"/>
      <c r="GRK26" s="190"/>
      <c r="GRL26" s="189"/>
      <c r="GRM26" s="131"/>
      <c r="GRN26" s="105"/>
      <c r="GRO26" s="105"/>
      <c r="GRP26" s="106"/>
      <c r="GRQ26" s="107"/>
      <c r="GRR26" s="132"/>
      <c r="GRS26" s="132"/>
      <c r="GRT26" s="132"/>
      <c r="GRU26" s="190"/>
      <c r="GRV26" s="189"/>
      <c r="GRW26" s="131"/>
      <c r="GRX26" s="105"/>
      <c r="GRY26" s="105"/>
      <c r="GRZ26" s="106"/>
      <c r="GSA26" s="107"/>
      <c r="GSB26" s="132"/>
      <c r="GSC26" s="132"/>
      <c r="GSD26" s="132"/>
      <c r="GSE26" s="190"/>
      <c r="GSF26" s="189"/>
      <c r="GSG26" s="131"/>
      <c r="GSH26" s="105"/>
      <c r="GSI26" s="105"/>
      <c r="GSJ26" s="106"/>
      <c r="GSK26" s="107"/>
      <c r="GSL26" s="132"/>
      <c r="GSM26" s="132"/>
      <c r="GSN26" s="132"/>
      <c r="GSO26" s="190"/>
      <c r="GSP26" s="189"/>
      <c r="GSQ26" s="131"/>
      <c r="GSR26" s="105"/>
      <c r="GSS26" s="105"/>
      <c r="GST26" s="106"/>
      <c r="GSU26" s="107"/>
      <c r="GSV26" s="132"/>
      <c r="GSW26" s="132"/>
      <c r="GSX26" s="132"/>
      <c r="GSY26" s="190"/>
      <c r="GSZ26" s="189"/>
      <c r="GTA26" s="131"/>
      <c r="GTB26" s="105"/>
      <c r="GTC26" s="105"/>
      <c r="GTD26" s="106"/>
      <c r="GTE26" s="107"/>
      <c r="GTF26" s="132"/>
      <c r="GTG26" s="132"/>
      <c r="GTH26" s="132"/>
      <c r="GTI26" s="190"/>
      <c r="GTJ26" s="189"/>
      <c r="GTK26" s="131"/>
      <c r="GTL26" s="105"/>
      <c r="GTM26" s="105"/>
      <c r="GTN26" s="106"/>
      <c r="GTO26" s="107"/>
      <c r="GTP26" s="132"/>
      <c r="GTQ26" s="132"/>
      <c r="GTR26" s="132"/>
      <c r="GTS26" s="190"/>
      <c r="GTT26" s="189"/>
      <c r="GTU26" s="131"/>
      <c r="GTV26" s="105"/>
      <c r="GTW26" s="105"/>
      <c r="GTX26" s="106"/>
      <c r="GTY26" s="107"/>
      <c r="GTZ26" s="132"/>
      <c r="GUA26" s="132"/>
      <c r="GUB26" s="132"/>
      <c r="GUC26" s="190"/>
      <c r="GUD26" s="189"/>
      <c r="GUE26" s="131"/>
      <c r="GUF26" s="105"/>
      <c r="GUG26" s="105"/>
      <c r="GUH26" s="106"/>
      <c r="GUI26" s="107"/>
      <c r="GUJ26" s="132"/>
      <c r="GUK26" s="132"/>
      <c r="GUL26" s="132"/>
      <c r="GUM26" s="190"/>
      <c r="GUN26" s="189"/>
      <c r="GUO26" s="131"/>
      <c r="GUP26" s="105"/>
      <c r="GUQ26" s="105"/>
      <c r="GUR26" s="106"/>
      <c r="GUS26" s="107"/>
      <c r="GUT26" s="132"/>
      <c r="GUU26" s="132"/>
      <c r="GUV26" s="132"/>
      <c r="GUW26" s="190"/>
      <c r="GUX26" s="189"/>
      <c r="GUY26" s="131"/>
      <c r="GUZ26" s="105"/>
      <c r="GVA26" s="105"/>
      <c r="GVB26" s="106"/>
      <c r="GVC26" s="107"/>
      <c r="GVD26" s="132"/>
      <c r="GVE26" s="132"/>
      <c r="GVF26" s="132"/>
      <c r="GVG26" s="190"/>
      <c r="GVH26" s="189"/>
      <c r="GVI26" s="131"/>
      <c r="GVJ26" s="105"/>
      <c r="GVK26" s="105"/>
      <c r="GVL26" s="106"/>
      <c r="GVM26" s="107"/>
      <c r="GVN26" s="132"/>
      <c r="GVO26" s="132"/>
      <c r="GVP26" s="132"/>
      <c r="GVQ26" s="190"/>
      <c r="GVR26" s="189"/>
      <c r="GVS26" s="131"/>
      <c r="GVT26" s="105"/>
      <c r="GVU26" s="105"/>
      <c r="GVV26" s="106"/>
      <c r="GVW26" s="107"/>
      <c r="GVX26" s="132"/>
      <c r="GVY26" s="132"/>
      <c r="GVZ26" s="132"/>
      <c r="GWA26" s="190"/>
      <c r="GWB26" s="189"/>
      <c r="GWC26" s="131"/>
      <c r="GWD26" s="105"/>
      <c r="GWE26" s="105"/>
      <c r="GWF26" s="106"/>
      <c r="GWG26" s="107"/>
      <c r="GWH26" s="132"/>
      <c r="GWI26" s="132"/>
      <c r="GWJ26" s="132"/>
      <c r="GWK26" s="190"/>
      <c r="GWL26" s="189"/>
      <c r="GWM26" s="131"/>
      <c r="GWN26" s="105"/>
      <c r="GWO26" s="105"/>
      <c r="GWP26" s="106"/>
      <c r="GWQ26" s="107"/>
      <c r="GWR26" s="132"/>
      <c r="GWS26" s="132"/>
      <c r="GWT26" s="132"/>
      <c r="GWU26" s="190"/>
      <c r="GWV26" s="189"/>
      <c r="GWW26" s="131"/>
      <c r="GWX26" s="105"/>
      <c r="GWY26" s="105"/>
      <c r="GWZ26" s="106"/>
      <c r="GXA26" s="107"/>
      <c r="GXB26" s="132"/>
      <c r="GXC26" s="132"/>
      <c r="GXD26" s="132"/>
      <c r="GXE26" s="190"/>
      <c r="GXF26" s="189"/>
      <c r="GXG26" s="131"/>
      <c r="GXH26" s="105"/>
      <c r="GXI26" s="105"/>
      <c r="GXJ26" s="106"/>
      <c r="GXK26" s="107"/>
      <c r="GXL26" s="132"/>
      <c r="GXM26" s="132"/>
      <c r="GXN26" s="132"/>
      <c r="GXO26" s="190"/>
      <c r="GXP26" s="189"/>
      <c r="GXQ26" s="131"/>
      <c r="GXR26" s="105"/>
      <c r="GXS26" s="105"/>
      <c r="GXT26" s="106"/>
      <c r="GXU26" s="107"/>
      <c r="GXV26" s="132"/>
      <c r="GXW26" s="132"/>
      <c r="GXX26" s="132"/>
      <c r="GXY26" s="190"/>
      <c r="GXZ26" s="189"/>
      <c r="GYA26" s="131"/>
      <c r="GYB26" s="105"/>
      <c r="GYC26" s="105"/>
      <c r="GYD26" s="106"/>
      <c r="GYE26" s="107"/>
      <c r="GYF26" s="132"/>
      <c r="GYG26" s="132"/>
      <c r="GYH26" s="132"/>
      <c r="GYI26" s="190"/>
      <c r="GYJ26" s="189"/>
      <c r="GYK26" s="131"/>
      <c r="GYL26" s="105"/>
      <c r="GYM26" s="105"/>
      <c r="GYN26" s="106"/>
      <c r="GYO26" s="107"/>
      <c r="GYP26" s="132"/>
      <c r="GYQ26" s="132"/>
      <c r="GYR26" s="132"/>
      <c r="GYS26" s="190"/>
      <c r="GYT26" s="189"/>
      <c r="GYU26" s="131"/>
      <c r="GYV26" s="105"/>
      <c r="GYW26" s="105"/>
      <c r="GYX26" s="106"/>
      <c r="GYY26" s="107"/>
      <c r="GYZ26" s="132"/>
      <c r="GZA26" s="132"/>
      <c r="GZB26" s="132"/>
      <c r="GZC26" s="190"/>
      <c r="GZD26" s="189"/>
      <c r="GZE26" s="131"/>
      <c r="GZF26" s="105"/>
      <c r="GZG26" s="105"/>
      <c r="GZH26" s="106"/>
      <c r="GZI26" s="107"/>
      <c r="GZJ26" s="132"/>
      <c r="GZK26" s="132"/>
      <c r="GZL26" s="132"/>
      <c r="GZM26" s="190"/>
      <c r="GZN26" s="189"/>
      <c r="GZO26" s="131"/>
      <c r="GZP26" s="105"/>
      <c r="GZQ26" s="105"/>
      <c r="GZR26" s="106"/>
      <c r="GZS26" s="107"/>
      <c r="GZT26" s="132"/>
      <c r="GZU26" s="132"/>
      <c r="GZV26" s="132"/>
      <c r="GZW26" s="190"/>
      <c r="GZX26" s="189"/>
      <c r="GZY26" s="131"/>
      <c r="GZZ26" s="105"/>
      <c r="HAA26" s="105"/>
      <c r="HAB26" s="106"/>
      <c r="HAC26" s="107"/>
      <c r="HAD26" s="132"/>
      <c r="HAE26" s="132"/>
      <c r="HAF26" s="132"/>
      <c r="HAG26" s="190"/>
      <c r="HAH26" s="189"/>
      <c r="HAI26" s="131"/>
      <c r="HAJ26" s="105"/>
      <c r="HAK26" s="105"/>
      <c r="HAL26" s="106"/>
      <c r="HAM26" s="107"/>
      <c r="HAN26" s="132"/>
      <c r="HAO26" s="132"/>
      <c r="HAP26" s="132"/>
      <c r="HAQ26" s="190"/>
      <c r="HAR26" s="189"/>
      <c r="HAS26" s="131"/>
      <c r="HAT26" s="105"/>
      <c r="HAU26" s="105"/>
      <c r="HAV26" s="106"/>
      <c r="HAW26" s="107"/>
      <c r="HAX26" s="132"/>
      <c r="HAY26" s="132"/>
      <c r="HAZ26" s="132"/>
      <c r="HBA26" s="190"/>
      <c r="HBB26" s="189"/>
      <c r="HBC26" s="131"/>
      <c r="HBD26" s="105"/>
      <c r="HBE26" s="105"/>
      <c r="HBF26" s="106"/>
      <c r="HBG26" s="107"/>
      <c r="HBH26" s="132"/>
      <c r="HBI26" s="132"/>
      <c r="HBJ26" s="132"/>
      <c r="HBK26" s="190"/>
      <c r="HBL26" s="189"/>
      <c r="HBM26" s="131"/>
      <c r="HBN26" s="105"/>
      <c r="HBO26" s="105"/>
      <c r="HBP26" s="106"/>
      <c r="HBQ26" s="107"/>
      <c r="HBR26" s="132"/>
      <c r="HBS26" s="132"/>
      <c r="HBT26" s="132"/>
      <c r="HBU26" s="190"/>
      <c r="HBV26" s="189"/>
      <c r="HBW26" s="131"/>
      <c r="HBX26" s="105"/>
      <c r="HBY26" s="105"/>
      <c r="HBZ26" s="106"/>
      <c r="HCA26" s="107"/>
      <c r="HCB26" s="132"/>
      <c r="HCC26" s="132"/>
      <c r="HCD26" s="132"/>
      <c r="HCE26" s="190"/>
      <c r="HCF26" s="189"/>
      <c r="HCG26" s="131"/>
      <c r="HCH26" s="105"/>
      <c r="HCI26" s="105"/>
      <c r="HCJ26" s="106"/>
      <c r="HCK26" s="107"/>
      <c r="HCL26" s="132"/>
      <c r="HCM26" s="132"/>
      <c r="HCN26" s="132"/>
      <c r="HCO26" s="190"/>
      <c r="HCP26" s="189"/>
      <c r="HCQ26" s="131"/>
      <c r="HCR26" s="105"/>
      <c r="HCS26" s="105"/>
      <c r="HCT26" s="106"/>
      <c r="HCU26" s="107"/>
      <c r="HCV26" s="132"/>
      <c r="HCW26" s="132"/>
      <c r="HCX26" s="132"/>
      <c r="HCY26" s="190"/>
      <c r="HCZ26" s="189"/>
      <c r="HDA26" s="131"/>
      <c r="HDB26" s="105"/>
      <c r="HDC26" s="105"/>
      <c r="HDD26" s="106"/>
      <c r="HDE26" s="107"/>
      <c r="HDF26" s="132"/>
      <c r="HDG26" s="132"/>
      <c r="HDH26" s="132"/>
      <c r="HDI26" s="190"/>
      <c r="HDJ26" s="189"/>
      <c r="HDK26" s="131"/>
      <c r="HDL26" s="105"/>
      <c r="HDM26" s="105"/>
      <c r="HDN26" s="106"/>
      <c r="HDO26" s="107"/>
      <c r="HDP26" s="132"/>
      <c r="HDQ26" s="132"/>
      <c r="HDR26" s="132"/>
      <c r="HDS26" s="190"/>
      <c r="HDT26" s="189"/>
      <c r="HDU26" s="131"/>
      <c r="HDV26" s="105"/>
      <c r="HDW26" s="105"/>
      <c r="HDX26" s="106"/>
      <c r="HDY26" s="107"/>
      <c r="HDZ26" s="132"/>
      <c r="HEA26" s="132"/>
      <c r="HEB26" s="132"/>
      <c r="HEC26" s="190"/>
      <c r="HED26" s="189"/>
      <c r="HEE26" s="131"/>
      <c r="HEF26" s="105"/>
      <c r="HEG26" s="105"/>
      <c r="HEH26" s="106"/>
      <c r="HEI26" s="107"/>
      <c r="HEJ26" s="132"/>
      <c r="HEK26" s="132"/>
      <c r="HEL26" s="132"/>
      <c r="HEM26" s="190"/>
      <c r="HEN26" s="189"/>
      <c r="HEO26" s="131"/>
      <c r="HEP26" s="105"/>
      <c r="HEQ26" s="105"/>
      <c r="HER26" s="106"/>
      <c r="HES26" s="107"/>
      <c r="HET26" s="132"/>
      <c r="HEU26" s="132"/>
      <c r="HEV26" s="132"/>
      <c r="HEW26" s="190"/>
      <c r="HEX26" s="189"/>
      <c r="HEY26" s="131"/>
      <c r="HEZ26" s="105"/>
      <c r="HFA26" s="105"/>
      <c r="HFB26" s="106"/>
      <c r="HFC26" s="107"/>
      <c r="HFD26" s="132"/>
      <c r="HFE26" s="132"/>
      <c r="HFF26" s="132"/>
      <c r="HFG26" s="190"/>
      <c r="HFH26" s="189"/>
      <c r="HFI26" s="131"/>
      <c r="HFJ26" s="105"/>
      <c r="HFK26" s="105"/>
      <c r="HFL26" s="106"/>
      <c r="HFM26" s="107"/>
      <c r="HFN26" s="132"/>
      <c r="HFO26" s="132"/>
      <c r="HFP26" s="132"/>
      <c r="HFQ26" s="190"/>
      <c r="HFR26" s="189"/>
      <c r="HFS26" s="131"/>
      <c r="HFT26" s="105"/>
      <c r="HFU26" s="105"/>
      <c r="HFV26" s="106"/>
      <c r="HFW26" s="107"/>
      <c r="HFX26" s="132"/>
      <c r="HFY26" s="132"/>
      <c r="HFZ26" s="132"/>
      <c r="HGA26" s="190"/>
      <c r="HGB26" s="189"/>
      <c r="HGC26" s="131"/>
      <c r="HGD26" s="105"/>
      <c r="HGE26" s="105"/>
      <c r="HGF26" s="106"/>
      <c r="HGG26" s="107"/>
      <c r="HGH26" s="132"/>
      <c r="HGI26" s="132"/>
      <c r="HGJ26" s="132"/>
      <c r="HGK26" s="190"/>
      <c r="HGL26" s="189"/>
      <c r="HGM26" s="131"/>
      <c r="HGN26" s="105"/>
      <c r="HGO26" s="105"/>
      <c r="HGP26" s="106"/>
      <c r="HGQ26" s="107"/>
      <c r="HGR26" s="132"/>
      <c r="HGS26" s="132"/>
      <c r="HGT26" s="132"/>
      <c r="HGU26" s="190"/>
      <c r="HGV26" s="189"/>
      <c r="HGW26" s="131"/>
      <c r="HGX26" s="105"/>
      <c r="HGY26" s="105"/>
      <c r="HGZ26" s="106"/>
      <c r="HHA26" s="107"/>
      <c r="HHB26" s="132"/>
      <c r="HHC26" s="132"/>
      <c r="HHD26" s="132"/>
      <c r="HHE26" s="190"/>
      <c r="HHF26" s="189"/>
      <c r="HHG26" s="131"/>
      <c r="HHH26" s="105"/>
      <c r="HHI26" s="105"/>
      <c r="HHJ26" s="106"/>
      <c r="HHK26" s="107"/>
      <c r="HHL26" s="132"/>
      <c r="HHM26" s="132"/>
      <c r="HHN26" s="132"/>
      <c r="HHO26" s="190"/>
      <c r="HHP26" s="189"/>
      <c r="HHQ26" s="131"/>
      <c r="HHR26" s="105"/>
      <c r="HHS26" s="105"/>
      <c r="HHT26" s="106"/>
      <c r="HHU26" s="107"/>
      <c r="HHV26" s="132"/>
      <c r="HHW26" s="132"/>
      <c r="HHX26" s="132"/>
      <c r="HHY26" s="190"/>
      <c r="HHZ26" s="189"/>
      <c r="HIA26" s="131"/>
      <c r="HIB26" s="105"/>
      <c r="HIC26" s="105"/>
      <c r="HID26" s="106"/>
      <c r="HIE26" s="107"/>
      <c r="HIF26" s="132"/>
      <c r="HIG26" s="132"/>
      <c r="HIH26" s="132"/>
      <c r="HII26" s="190"/>
      <c r="HIJ26" s="189"/>
      <c r="HIK26" s="131"/>
      <c r="HIL26" s="105"/>
      <c r="HIM26" s="105"/>
      <c r="HIN26" s="106"/>
      <c r="HIO26" s="107"/>
      <c r="HIP26" s="132"/>
      <c r="HIQ26" s="132"/>
      <c r="HIR26" s="132"/>
      <c r="HIS26" s="190"/>
      <c r="HIT26" s="189"/>
      <c r="HIU26" s="131"/>
      <c r="HIV26" s="105"/>
      <c r="HIW26" s="105"/>
      <c r="HIX26" s="106"/>
      <c r="HIY26" s="107"/>
      <c r="HIZ26" s="132"/>
      <c r="HJA26" s="132"/>
      <c r="HJB26" s="132"/>
      <c r="HJC26" s="190"/>
      <c r="HJD26" s="189"/>
      <c r="HJE26" s="131"/>
      <c r="HJF26" s="105"/>
      <c r="HJG26" s="105"/>
      <c r="HJH26" s="106"/>
      <c r="HJI26" s="107"/>
      <c r="HJJ26" s="132"/>
      <c r="HJK26" s="132"/>
      <c r="HJL26" s="132"/>
      <c r="HJM26" s="190"/>
      <c r="HJN26" s="189"/>
      <c r="HJO26" s="131"/>
      <c r="HJP26" s="105"/>
      <c r="HJQ26" s="105"/>
      <c r="HJR26" s="106"/>
      <c r="HJS26" s="107"/>
      <c r="HJT26" s="132"/>
      <c r="HJU26" s="132"/>
      <c r="HJV26" s="132"/>
      <c r="HJW26" s="190"/>
      <c r="HJX26" s="189"/>
      <c r="HJY26" s="131"/>
      <c r="HJZ26" s="105"/>
      <c r="HKA26" s="105"/>
      <c r="HKB26" s="106"/>
      <c r="HKC26" s="107"/>
      <c r="HKD26" s="132"/>
      <c r="HKE26" s="132"/>
      <c r="HKF26" s="132"/>
      <c r="HKG26" s="190"/>
      <c r="HKH26" s="189"/>
      <c r="HKI26" s="131"/>
      <c r="HKJ26" s="105"/>
      <c r="HKK26" s="105"/>
      <c r="HKL26" s="106"/>
      <c r="HKM26" s="107"/>
      <c r="HKN26" s="132"/>
      <c r="HKO26" s="132"/>
      <c r="HKP26" s="132"/>
      <c r="HKQ26" s="190"/>
      <c r="HKR26" s="189"/>
      <c r="HKS26" s="131"/>
      <c r="HKT26" s="105"/>
      <c r="HKU26" s="105"/>
      <c r="HKV26" s="106"/>
      <c r="HKW26" s="107"/>
      <c r="HKX26" s="132"/>
      <c r="HKY26" s="132"/>
      <c r="HKZ26" s="132"/>
      <c r="HLA26" s="190"/>
      <c r="HLB26" s="189"/>
      <c r="HLC26" s="131"/>
      <c r="HLD26" s="105"/>
      <c r="HLE26" s="105"/>
      <c r="HLF26" s="106"/>
      <c r="HLG26" s="107"/>
      <c r="HLH26" s="132"/>
      <c r="HLI26" s="132"/>
      <c r="HLJ26" s="132"/>
      <c r="HLK26" s="190"/>
      <c r="HLL26" s="189"/>
      <c r="HLM26" s="131"/>
      <c r="HLN26" s="105"/>
      <c r="HLO26" s="105"/>
      <c r="HLP26" s="106"/>
      <c r="HLQ26" s="107"/>
      <c r="HLR26" s="132"/>
      <c r="HLS26" s="132"/>
      <c r="HLT26" s="132"/>
      <c r="HLU26" s="190"/>
      <c r="HLV26" s="189"/>
      <c r="HLW26" s="131"/>
      <c r="HLX26" s="105"/>
      <c r="HLY26" s="105"/>
      <c r="HLZ26" s="106"/>
      <c r="HMA26" s="107"/>
      <c r="HMB26" s="132"/>
      <c r="HMC26" s="132"/>
      <c r="HMD26" s="132"/>
      <c r="HME26" s="190"/>
      <c r="HMF26" s="189"/>
      <c r="HMG26" s="131"/>
      <c r="HMH26" s="105"/>
      <c r="HMI26" s="105"/>
      <c r="HMJ26" s="106"/>
      <c r="HMK26" s="107"/>
      <c r="HML26" s="132"/>
      <c r="HMM26" s="132"/>
      <c r="HMN26" s="132"/>
      <c r="HMO26" s="190"/>
      <c r="HMP26" s="189"/>
      <c r="HMQ26" s="131"/>
      <c r="HMR26" s="105"/>
      <c r="HMS26" s="105"/>
      <c r="HMT26" s="106"/>
      <c r="HMU26" s="107"/>
      <c r="HMV26" s="132"/>
      <c r="HMW26" s="132"/>
      <c r="HMX26" s="132"/>
      <c r="HMY26" s="190"/>
      <c r="HMZ26" s="189"/>
      <c r="HNA26" s="131"/>
      <c r="HNB26" s="105"/>
      <c r="HNC26" s="105"/>
      <c r="HND26" s="106"/>
      <c r="HNE26" s="107"/>
      <c r="HNF26" s="132"/>
      <c r="HNG26" s="132"/>
      <c r="HNH26" s="132"/>
      <c r="HNI26" s="190"/>
      <c r="HNJ26" s="189"/>
      <c r="HNK26" s="131"/>
      <c r="HNL26" s="105"/>
      <c r="HNM26" s="105"/>
      <c r="HNN26" s="106"/>
      <c r="HNO26" s="107"/>
      <c r="HNP26" s="132"/>
      <c r="HNQ26" s="132"/>
      <c r="HNR26" s="132"/>
      <c r="HNS26" s="190"/>
      <c r="HNT26" s="189"/>
      <c r="HNU26" s="131"/>
      <c r="HNV26" s="105"/>
      <c r="HNW26" s="105"/>
      <c r="HNX26" s="106"/>
      <c r="HNY26" s="107"/>
      <c r="HNZ26" s="132"/>
      <c r="HOA26" s="132"/>
      <c r="HOB26" s="132"/>
      <c r="HOC26" s="190"/>
      <c r="HOD26" s="189"/>
      <c r="HOE26" s="131"/>
      <c r="HOF26" s="105"/>
      <c r="HOG26" s="105"/>
      <c r="HOH26" s="106"/>
      <c r="HOI26" s="107"/>
      <c r="HOJ26" s="132"/>
      <c r="HOK26" s="132"/>
      <c r="HOL26" s="132"/>
      <c r="HOM26" s="190"/>
      <c r="HON26" s="189"/>
      <c r="HOO26" s="131"/>
      <c r="HOP26" s="105"/>
      <c r="HOQ26" s="105"/>
      <c r="HOR26" s="106"/>
      <c r="HOS26" s="107"/>
      <c r="HOT26" s="132"/>
      <c r="HOU26" s="132"/>
      <c r="HOV26" s="132"/>
      <c r="HOW26" s="190"/>
      <c r="HOX26" s="189"/>
      <c r="HOY26" s="131"/>
      <c r="HOZ26" s="105"/>
      <c r="HPA26" s="105"/>
      <c r="HPB26" s="106"/>
      <c r="HPC26" s="107"/>
      <c r="HPD26" s="132"/>
      <c r="HPE26" s="132"/>
      <c r="HPF26" s="132"/>
      <c r="HPG26" s="190"/>
      <c r="HPH26" s="189"/>
      <c r="HPI26" s="131"/>
      <c r="HPJ26" s="105"/>
      <c r="HPK26" s="105"/>
      <c r="HPL26" s="106"/>
      <c r="HPM26" s="107"/>
      <c r="HPN26" s="132"/>
      <c r="HPO26" s="132"/>
      <c r="HPP26" s="132"/>
      <c r="HPQ26" s="190"/>
      <c r="HPR26" s="189"/>
      <c r="HPS26" s="131"/>
      <c r="HPT26" s="105"/>
      <c r="HPU26" s="105"/>
      <c r="HPV26" s="106"/>
      <c r="HPW26" s="107"/>
      <c r="HPX26" s="132"/>
      <c r="HPY26" s="132"/>
      <c r="HPZ26" s="132"/>
      <c r="HQA26" s="190"/>
      <c r="HQB26" s="189"/>
      <c r="HQC26" s="131"/>
      <c r="HQD26" s="105"/>
      <c r="HQE26" s="105"/>
      <c r="HQF26" s="106"/>
      <c r="HQG26" s="107"/>
      <c r="HQH26" s="132"/>
      <c r="HQI26" s="132"/>
      <c r="HQJ26" s="132"/>
      <c r="HQK26" s="190"/>
      <c r="HQL26" s="189"/>
      <c r="HQM26" s="131"/>
      <c r="HQN26" s="105"/>
      <c r="HQO26" s="105"/>
      <c r="HQP26" s="106"/>
      <c r="HQQ26" s="107"/>
      <c r="HQR26" s="132"/>
      <c r="HQS26" s="132"/>
      <c r="HQT26" s="132"/>
      <c r="HQU26" s="190"/>
      <c r="HQV26" s="189"/>
      <c r="HQW26" s="131"/>
      <c r="HQX26" s="105"/>
      <c r="HQY26" s="105"/>
      <c r="HQZ26" s="106"/>
      <c r="HRA26" s="107"/>
      <c r="HRB26" s="132"/>
      <c r="HRC26" s="132"/>
      <c r="HRD26" s="132"/>
      <c r="HRE26" s="190"/>
      <c r="HRF26" s="189"/>
      <c r="HRG26" s="131"/>
      <c r="HRH26" s="105"/>
      <c r="HRI26" s="105"/>
      <c r="HRJ26" s="106"/>
      <c r="HRK26" s="107"/>
      <c r="HRL26" s="132"/>
      <c r="HRM26" s="132"/>
      <c r="HRN26" s="132"/>
      <c r="HRO26" s="190"/>
      <c r="HRP26" s="189"/>
      <c r="HRQ26" s="131"/>
      <c r="HRR26" s="105"/>
      <c r="HRS26" s="105"/>
      <c r="HRT26" s="106"/>
      <c r="HRU26" s="107"/>
      <c r="HRV26" s="132"/>
      <c r="HRW26" s="132"/>
      <c r="HRX26" s="132"/>
      <c r="HRY26" s="190"/>
      <c r="HRZ26" s="189"/>
      <c r="HSA26" s="131"/>
      <c r="HSB26" s="105"/>
      <c r="HSC26" s="105"/>
      <c r="HSD26" s="106"/>
      <c r="HSE26" s="107"/>
      <c r="HSF26" s="132"/>
      <c r="HSG26" s="132"/>
      <c r="HSH26" s="132"/>
      <c r="HSI26" s="190"/>
      <c r="HSJ26" s="189"/>
      <c r="HSK26" s="131"/>
      <c r="HSL26" s="105"/>
      <c r="HSM26" s="105"/>
      <c r="HSN26" s="106"/>
      <c r="HSO26" s="107"/>
      <c r="HSP26" s="132"/>
      <c r="HSQ26" s="132"/>
      <c r="HSR26" s="132"/>
      <c r="HSS26" s="190"/>
      <c r="HST26" s="189"/>
      <c r="HSU26" s="131"/>
      <c r="HSV26" s="105"/>
      <c r="HSW26" s="105"/>
      <c r="HSX26" s="106"/>
      <c r="HSY26" s="107"/>
      <c r="HSZ26" s="132"/>
      <c r="HTA26" s="132"/>
      <c r="HTB26" s="132"/>
      <c r="HTC26" s="190"/>
      <c r="HTD26" s="189"/>
      <c r="HTE26" s="131"/>
      <c r="HTF26" s="105"/>
      <c r="HTG26" s="105"/>
      <c r="HTH26" s="106"/>
      <c r="HTI26" s="107"/>
      <c r="HTJ26" s="132"/>
      <c r="HTK26" s="132"/>
      <c r="HTL26" s="132"/>
      <c r="HTM26" s="190"/>
      <c r="HTN26" s="189"/>
      <c r="HTO26" s="131"/>
      <c r="HTP26" s="105"/>
      <c r="HTQ26" s="105"/>
      <c r="HTR26" s="106"/>
      <c r="HTS26" s="107"/>
      <c r="HTT26" s="132"/>
      <c r="HTU26" s="132"/>
      <c r="HTV26" s="132"/>
      <c r="HTW26" s="190"/>
      <c r="HTX26" s="189"/>
      <c r="HTY26" s="131"/>
      <c r="HTZ26" s="105"/>
      <c r="HUA26" s="105"/>
      <c r="HUB26" s="106"/>
      <c r="HUC26" s="107"/>
      <c r="HUD26" s="132"/>
      <c r="HUE26" s="132"/>
      <c r="HUF26" s="132"/>
      <c r="HUG26" s="190"/>
      <c r="HUH26" s="189"/>
      <c r="HUI26" s="131"/>
      <c r="HUJ26" s="105"/>
      <c r="HUK26" s="105"/>
      <c r="HUL26" s="106"/>
      <c r="HUM26" s="107"/>
      <c r="HUN26" s="132"/>
      <c r="HUO26" s="132"/>
      <c r="HUP26" s="132"/>
      <c r="HUQ26" s="190"/>
      <c r="HUR26" s="189"/>
      <c r="HUS26" s="131"/>
      <c r="HUT26" s="105"/>
      <c r="HUU26" s="105"/>
      <c r="HUV26" s="106"/>
      <c r="HUW26" s="107"/>
      <c r="HUX26" s="132"/>
      <c r="HUY26" s="132"/>
      <c r="HUZ26" s="132"/>
      <c r="HVA26" s="190"/>
      <c r="HVB26" s="189"/>
      <c r="HVC26" s="131"/>
      <c r="HVD26" s="105"/>
      <c r="HVE26" s="105"/>
      <c r="HVF26" s="106"/>
      <c r="HVG26" s="107"/>
      <c r="HVH26" s="132"/>
      <c r="HVI26" s="132"/>
      <c r="HVJ26" s="132"/>
      <c r="HVK26" s="190"/>
      <c r="HVL26" s="189"/>
      <c r="HVM26" s="131"/>
      <c r="HVN26" s="105"/>
      <c r="HVO26" s="105"/>
      <c r="HVP26" s="106"/>
      <c r="HVQ26" s="107"/>
      <c r="HVR26" s="132"/>
      <c r="HVS26" s="132"/>
      <c r="HVT26" s="132"/>
      <c r="HVU26" s="190"/>
      <c r="HVV26" s="189"/>
      <c r="HVW26" s="131"/>
      <c r="HVX26" s="105"/>
      <c r="HVY26" s="105"/>
      <c r="HVZ26" s="106"/>
      <c r="HWA26" s="107"/>
      <c r="HWB26" s="132"/>
      <c r="HWC26" s="132"/>
      <c r="HWD26" s="132"/>
      <c r="HWE26" s="190"/>
      <c r="HWF26" s="189"/>
      <c r="HWG26" s="131"/>
      <c r="HWH26" s="105"/>
      <c r="HWI26" s="105"/>
      <c r="HWJ26" s="106"/>
      <c r="HWK26" s="107"/>
      <c r="HWL26" s="132"/>
      <c r="HWM26" s="132"/>
      <c r="HWN26" s="132"/>
      <c r="HWO26" s="190"/>
      <c r="HWP26" s="189"/>
      <c r="HWQ26" s="131"/>
      <c r="HWR26" s="105"/>
      <c r="HWS26" s="105"/>
      <c r="HWT26" s="106"/>
      <c r="HWU26" s="107"/>
      <c r="HWV26" s="132"/>
      <c r="HWW26" s="132"/>
      <c r="HWX26" s="132"/>
      <c r="HWY26" s="190"/>
      <c r="HWZ26" s="189"/>
      <c r="HXA26" s="131"/>
      <c r="HXB26" s="105"/>
      <c r="HXC26" s="105"/>
      <c r="HXD26" s="106"/>
      <c r="HXE26" s="107"/>
      <c r="HXF26" s="132"/>
      <c r="HXG26" s="132"/>
      <c r="HXH26" s="132"/>
      <c r="HXI26" s="190"/>
      <c r="HXJ26" s="189"/>
      <c r="HXK26" s="131"/>
      <c r="HXL26" s="105"/>
      <c r="HXM26" s="105"/>
      <c r="HXN26" s="106"/>
      <c r="HXO26" s="107"/>
      <c r="HXP26" s="132"/>
      <c r="HXQ26" s="132"/>
      <c r="HXR26" s="132"/>
      <c r="HXS26" s="190"/>
      <c r="HXT26" s="189"/>
      <c r="HXU26" s="131"/>
      <c r="HXV26" s="105"/>
      <c r="HXW26" s="105"/>
      <c r="HXX26" s="106"/>
      <c r="HXY26" s="107"/>
      <c r="HXZ26" s="132"/>
      <c r="HYA26" s="132"/>
      <c r="HYB26" s="132"/>
      <c r="HYC26" s="190"/>
      <c r="HYD26" s="189"/>
      <c r="HYE26" s="131"/>
      <c r="HYF26" s="105"/>
      <c r="HYG26" s="105"/>
      <c r="HYH26" s="106"/>
      <c r="HYI26" s="107"/>
      <c r="HYJ26" s="132"/>
      <c r="HYK26" s="132"/>
      <c r="HYL26" s="132"/>
      <c r="HYM26" s="190"/>
      <c r="HYN26" s="189"/>
      <c r="HYO26" s="131"/>
      <c r="HYP26" s="105"/>
      <c r="HYQ26" s="105"/>
      <c r="HYR26" s="106"/>
      <c r="HYS26" s="107"/>
      <c r="HYT26" s="132"/>
      <c r="HYU26" s="132"/>
      <c r="HYV26" s="132"/>
      <c r="HYW26" s="190"/>
      <c r="HYX26" s="189"/>
      <c r="HYY26" s="131"/>
      <c r="HYZ26" s="105"/>
      <c r="HZA26" s="105"/>
      <c r="HZB26" s="106"/>
      <c r="HZC26" s="107"/>
      <c r="HZD26" s="132"/>
      <c r="HZE26" s="132"/>
      <c r="HZF26" s="132"/>
      <c r="HZG26" s="190"/>
      <c r="HZH26" s="189"/>
      <c r="HZI26" s="131"/>
      <c r="HZJ26" s="105"/>
      <c r="HZK26" s="105"/>
      <c r="HZL26" s="106"/>
      <c r="HZM26" s="107"/>
      <c r="HZN26" s="132"/>
      <c r="HZO26" s="132"/>
      <c r="HZP26" s="132"/>
      <c r="HZQ26" s="190"/>
      <c r="HZR26" s="189"/>
      <c r="HZS26" s="131"/>
      <c r="HZT26" s="105"/>
      <c r="HZU26" s="105"/>
      <c r="HZV26" s="106"/>
      <c r="HZW26" s="107"/>
      <c r="HZX26" s="132"/>
      <c r="HZY26" s="132"/>
      <c r="HZZ26" s="132"/>
      <c r="IAA26" s="190"/>
      <c r="IAB26" s="189"/>
      <c r="IAC26" s="131"/>
      <c r="IAD26" s="105"/>
      <c r="IAE26" s="105"/>
      <c r="IAF26" s="106"/>
      <c r="IAG26" s="107"/>
      <c r="IAH26" s="132"/>
      <c r="IAI26" s="132"/>
      <c r="IAJ26" s="132"/>
      <c r="IAK26" s="190"/>
      <c r="IAL26" s="189"/>
      <c r="IAM26" s="131"/>
      <c r="IAN26" s="105"/>
      <c r="IAO26" s="105"/>
      <c r="IAP26" s="106"/>
      <c r="IAQ26" s="107"/>
      <c r="IAR26" s="132"/>
      <c r="IAS26" s="132"/>
      <c r="IAT26" s="132"/>
      <c r="IAU26" s="190"/>
      <c r="IAV26" s="189"/>
      <c r="IAW26" s="131"/>
      <c r="IAX26" s="105"/>
      <c r="IAY26" s="105"/>
      <c r="IAZ26" s="106"/>
      <c r="IBA26" s="107"/>
      <c r="IBB26" s="132"/>
      <c r="IBC26" s="132"/>
      <c r="IBD26" s="132"/>
      <c r="IBE26" s="190"/>
      <c r="IBF26" s="189"/>
      <c r="IBG26" s="131"/>
      <c r="IBH26" s="105"/>
      <c r="IBI26" s="105"/>
      <c r="IBJ26" s="106"/>
      <c r="IBK26" s="107"/>
      <c r="IBL26" s="132"/>
      <c r="IBM26" s="132"/>
      <c r="IBN26" s="132"/>
      <c r="IBO26" s="190"/>
      <c r="IBP26" s="189"/>
      <c r="IBQ26" s="131"/>
      <c r="IBR26" s="105"/>
      <c r="IBS26" s="105"/>
      <c r="IBT26" s="106"/>
      <c r="IBU26" s="107"/>
      <c r="IBV26" s="132"/>
      <c r="IBW26" s="132"/>
      <c r="IBX26" s="132"/>
      <c r="IBY26" s="190"/>
      <c r="IBZ26" s="189"/>
      <c r="ICA26" s="131"/>
      <c r="ICB26" s="105"/>
      <c r="ICC26" s="105"/>
      <c r="ICD26" s="106"/>
      <c r="ICE26" s="107"/>
      <c r="ICF26" s="132"/>
      <c r="ICG26" s="132"/>
      <c r="ICH26" s="132"/>
      <c r="ICI26" s="190"/>
      <c r="ICJ26" s="189"/>
      <c r="ICK26" s="131"/>
      <c r="ICL26" s="105"/>
      <c r="ICM26" s="105"/>
      <c r="ICN26" s="106"/>
      <c r="ICO26" s="107"/>
      <c r="ICP26" s="132"/>
      <c r="ICQ26" s="132"/>
      <c r="ICR26" s="132"/>
      <c r="ICS26" s="190"/>
      <c r="ICT26" s="189"/>
      <c r="ICU26" s="131"/>
      <c r="ICV26" s="105"/>
      <c r="ICW26" s="105"/>
      <c r="ICX26" s="106"/>
      <c r="ICY26" s="107"/>
      <c r="ICZ26" s="132"/>
      <c r="IDA26" s="132"/>
      <c r="IDB26" s="132"/>
      <c r="IDC26" s="190"/>
      <c r="IDD26" s="189"/>
      <c r="IDE26" s="131"/>
      <c r="IDF26" s="105"/>
      <c r="IDG26" s="105"/>
      <c r="IDH26" s="106"/>
      <c r="IDI26" s="107"/>
      <c r="IDJ26" s="132"/>
      <c r="IDK26" s="132"/>
      <c r="IDL26" s="132"/>
      <c r="IDM26" s="190"/>
      <c r="IDN26" s="189"/>
      <c r="IDO26" s="131"/>
      <c r="IDP26" s="105"/>
      <c r="IDQ26" s="105"/>
      <c r="IDR26" s="106"/>
      <c r="IDS26" s="107"/>
      <c r="IDT26" s="132"/>
      <c r="IDU26" s="132"/>
      <c r="IDV26" s="132"/>
      <c r="IDW26" s="190"/>
      <c r="IDX26" s="189"/>
      <c r="IDY26" s="131"/>
      <c r="IDZ26" s="105"/>
      <c r="IEA26" s="105"/>
      <c r="IEB26" s="106"/>
      <c r="IEC26" s="107"/>
      <c r="IED26" s="132"/>
      <c r="IEE26" s="132"/>
      <c r="IEF26" s="132"/>
      <c r="IEG26" s="190"/>
      <c r="IEH26" s="189"/>
      <c r="IEI26" s="131"/>
      <c r="IEJ26" s="105"/>
      <c r="IEK26" s="105"/>
      <c r="IEL26" s="106"/>
      <c r="IEM26" s="107"/>
      <c r="IEN26" s="132"/>
      <c r="IEO26" s="132"/>
      <c r="IEP26" s="132"/>
      <c r="IEQ26" s="190"/>
      <c r="IER26" s="189"/>
      <c r="IES26" s="131"/>
      <c r="IET26" s="105"/>
      <c r="IEU26" s="105"/>
      <c r="IEV26" s="106"/>
      <c r="IEW26" s="107"/>
      <c r="IEX26" s="132"/>
      <c r="IEY26" s="132"/>
      <c r="IEZ26" s="132"/>
      <c r="IFA26" s="190"/>
      <c r="IFB26" s="189"/>
      <c r="IFC26" s="131"/>
      <c r="IFD26" s="105"/>
      <c r="IFE26" s="105"/>
      <c r="IFF26" s="106"/>
      <c r="IFG26" s="107"/>
      <c r="IFH26" s="132"/>
      <c r="IFI26" s="132"/>
      <c r="IFJ26" s="132"/>
      <c r="IFK26" s="190"/>
      <c r="IFL26" s="189"/>
      <c r="IFM26" s="131"/>
      <c r="IFN26" s="105"/>
      <c r="IFO26" s="105"/>
      <c r="IFP26" s="106"/>
      <c r="IFQ26" s="107"/>
      <c r="IFR26" s="132"/>
      <c r="IFS26" s="132"/>
      <c r="IFT26" s="132"/>
      <c r="IFU26" s="190"/>
      <c r="IFV26" s="189"/>
      <c r="IFW26" s="131"/>
      <c r="IFX26" s="105"/>
      <c r="IFY26" s="105"/>
      <c r="IFZ26" s="106"/>
      <c r="IGA26" s="107"/>
      <c r="IGB26" s="132"/>
      <c r="IGC26" s="132"/>
      <c r="IGD26" s="132"/>
      <c r="IGE26" s="190"/>
      <c r="IGF26" s="189"/>
      <c r="IGG26" s="131"/>
      <c r="IGH26" s="105"/>
      <c r="IGI26" s="105"/>
      <c r="IGJ26" s="106"/>
      <c r="IGK26" s="107"/>
      <c r="IGL26" s="132"/>
      <c r="IGM26" s="132"/>
      <c r="IGN26" s="132"/>
      <c r="IGO26" s="190"/>
      <c r="IGP26" s="189"/>
      <c r="IGQ26" s="131"/>
      <c r="IGR26" s="105"/>
      <c r="IGS26" s="105"/>
      <c r="IGT26" s="106"/>
      <c r="IGU26" s="107"/>
      <c r="IGV26" s="132"/>
      <c r="IGW26" s="132"/>
      <c r="IGX26" s="132"/>
      <c r="IGY26" s="190"/>
      <c r="IGZ26" s="189"/>
      <c r="IHA26" s="131"/>
      <c r="IHB26" s="105"/>
      <c r="IHC26" s="105"/>
      <c r="IHD26" s="106"/>
      <c r="IHE26" s="107"/>
      <c r="IHF26" s="132"/>
      <c r="IHG26" s="132"/>
      <c r="IHH26" s="132"/>
      <c r="IHI26" s="190"/>
      <c r="IHJ26" s="189"/>
      <c r="IHK26" s="131"/>
      <c r="IHL26" s="105"/>
      <c r="IHM26" s="105"/>
      <c r="IHN26" s="106"/>
      <c r="IHO26" s="107"/>
      <c r="IHP26" s="132"/>
      <c r="IHQ26" s="132"/>
      <c r="IHR26" s="132"/>
      <c r="IHS26" s="190"/>
      <c r="IHT26" s="189"/>
      <c r="IHU26" s="131"/>
      <c r="IHV26" s="105"/>
      <c r="IHW26" s="105"/>
      <c r="IHX26" s="106"/>
      <c r="IHY26" s="107"/>
      <c r="IHZ26" s="132"/>
      <c r="IIA26" s="132"/>
      <c r="IIB26" s="132"/>
      <c r="IIC26" s="190"/>
      <c r="IID26" s="189"/>
      <c r="IIE26" s="131"/>
      <c r="IIF26" s="105"/>
      <c r="IIG26" s="105"/>
      <c r="IIH26" s="106"/>
      <c r="III26" s="107"/>
      <c r="IIJ26" s="132"/>
      <c r="IIK26" s="132"/>
      <c r="IIL26" s="132"/>
      <c r="IIM26" s="190"/>
      <c r="IIN26" s="189"/>
      <c r="IIO26" s="131"/>
      <c r="IIP26" s="105"/>
      <c r="IIQ26" s="105"/>
      <c r="IIR26" s="106"/>
      <c r="IIS26" s="107"/>
      <c r="IIT26" s="132"/>
      <c r="IIU26" s="132"/>
      <c r="IIV26" s="132"/>
      <c r="IIW26" s="190"/>
      <c r="IIX26" s="189"/>
      <c r="IIY26" s="131"/>
      <c r="IIZ26" s="105"/>
      <c r="IJA26" s="105"/>
      <c r="IJB26" s="106"/>
      <c r="IJC26" s="107"/>
      <c r="IJD26" s="132"/>
      <c r="IJE26" s="132"/>
      <c r="IJF26" s="132"/>
      <c r="IJG26" s="190"/>
      <c r="IJH26" s="189"/>
      <c r="IJI26" s="131"/>
      <c r="IJJ26" s="105"/>
      <c r="IJK26" s="105"/>
      <c r="IJL26" s="106"/>
      <c r="IJM26" s="107"/>
      <c r="IJN26" s="132"/>
      <c r="IJO26" s="132"/>
      <c r="IJP26" s="132"/>
      <c r="IJQ26" s="190"/>
      <c r="IJR26" s="189"/>
      <c r="IJS26" s="131"/>
      <c r="IJT26" s="105"/>
      <c r="IJU26" s="105"/>
      <c r="IJV26" s="106"/>
      <c r="IJW26" s="107"/>
      <c r="IJX26" s="132"/>
      <c r="IJY26" s="132"/>
      <c r="IJZ26" s="132"/>
      <c r="IKA26" s="190"/>
      <c r="IKB26" s="189"/>
      <c r="IKC26" s="131"/>
      <c r="IKD26" s="105"/>
      <c r="IKE26" s="105"/>
      <c r="IKF26" s="106"/>
      <c r="IKG26" s="107"/>
      <c r="IKH26" s="132"/>
      <c r="IKI26" s="132"/>
      <c r="IKJ26" s="132"/>
      <c r="IKK26" s="190"/>
      <c r="IKL26" s="189"/>
      <c r="IKM26" s="131"/>
      <c r="IKN26" s="105"/>
      <c r="IKO26" s="105"/>
      <c r="IKP26" s="106"/>
      <c r="IKQ26" s="107"/>
      <c r="IKR26" s="132"/>
      <c r="IKS26" s="132"/>
      <c r="IKT26" s="132"/>
      <c r="IKU26" s="190"/>
      <c r="IKV26" s="189"/>
      <c r="IKW26" s="131"/>
      <c r="IKX26" s="105"/>
      <c r="IKY26" s="105"/>
      <c r="IKZ26" s="106"/>
      <c r="ILA26" s="107"/>
      <c r="ILB26" s="132"/>
      <c r="ILC26" s="132"/>
      <c r="ILD26" s="132"/>
      <c r="ILE26" s="190"/>
      <c r="ILF26" s="189"/>
      <c r="ILG26" s="131"/>
      <c r="ILH26" s="105"/>
      <c r="ILI26" s="105"/>
      <c r="ILJ26" s="106"/>
      <c r="ILK26" s="107"/>
      <c r="ILL26" s="132"/>
      <c r="ILM26" s="132"/>
      <c r="ILN26" s="132"/>
      <c r="ILO26" s="190"/>
      <c r="ILP26" s="189"/>
      <c r="ILQ26" s="131"/>
      <c r="ILR26" s="105"/>
      <c r="ILS26" s="105"/>
      <c r="ILT26" s="106"/>
      <c r="ILU26" s="107"/>
      <c r="ILV26" s="132"/>
      <c r="ILW26" s="132"/>
      <c r="ILX26" s="132"/>
      <c r="ILY26" s="190"/>
      <c r="ILZ26" s="189"/>
      <c r="IMA26" s="131"/>
      <c r="IMB26" s="105"/>
      <c r="IMC26" s="105"/>
      <c r="IMD26" s="106"/>
      <c r="IME26" s="107"/>
      <c r="IMF26" s="132"/>
      <c r="IMG26" s="132"/>
      <c r="IMH26" s="132"/>
      <c r="IMI26" s="190"/>
      <c r="IMJ26" s="189"/>
      <c r="IMK26" s="131"/>
      <c r="IML26" s="105"/>
      <c r="IMM26" s="105"/>
      <c r="IMN26" s="106"/>
      <c r="IMO26" s="107"/>
      <c r="IMP26" s="132"/>
      <c r="IMQ26" s="132"/>
      <c r="IMR26" s="132"/>
      <c r="IMS26" s="190"/>
      <c r="IMT26" s="189"/>
      <c r="IMU26" s="131"/>
      <c r="IMV26" s="105"/>
      <c r="IMW26" s="105"/>
      <c r="IMX26" s="106"/>
      <c r="IMY26" s="107"/>
      <c r="IMZ26" s="132"/>
      <c r="INA26" s="132"/>
      <c r="INB26" s="132"/>
      <c r="INC26" s="190"/>
      <c r="IND26" s="189"/>
      <c r="INE26" s="131"/>
      <c r="INF26" s="105"/>
      <c r="ING26" s="105"/>
      <c r="INH26" s="106"/>
      <c r="INI26" s="107"/>
      <c r="INJ26" s="132"/>
      <c r="INK26" s="132"/>
      <c r="INL26" s="132"/>
      <c r="INM26" s="190"/>
      <c r="INN26" s="189"/>
      <c r="INO26" s="131"/>
      <c r="INP26" s="105"/>
      <c r="INQ26" s="105"/>
      <c r="INR26" s="106"/>
      <c r="INS26" s="107"/>
      <c r="INT26" s="132"/>
      <c r="INU26" s="132"/>
      <c r="INV26" s="132"/>
      <c r="INW26" s="190"/>
      <c r="INX26" s="189"/>
      <c r="INY26" s="131"/>
      <c r="INZ26" s="105"/>
      <c r="IOA26" s="105"/>
      <c r="IOB26" s="106"/>
      <c r="IOC26" s="107"/>
      <c r="IOD26" s="132"/>
      <c r="IOE26" s="132"/>
      <c r="IOF26" s="132"/>
      <c r="IOG26" s="190"/>
      <c r="IOH26" s="189"/>
      <c r="IOI26" s="131"/>
      <c r="IOJ26" s="105"/>
      <c r="IOK26" s="105"/>
      <c r="IOL26" s="106"/>
      <c r="IOM26" s="107"/>
      <c r="ION26" s="132"/>
      <c r="IOO26" s="132"/>
      <c r="IOP26" s="132"/>
      <c r="IOQ26" s="190"/>
      <c r="IOR26" s="189"/>
      <c r="IOS26" s="131"/>
      <c r="IOT26" s="105"/>
      <c r="IOU26" s="105"/>
      <c r="IOV26" s="106"/>
      <c r="IOW26" s="107"/>
      <c r="IOX26" s="132"/>
      <c r="IOY26" s="132"/>
      <c r="IOZ26" s="132"/>
      <c r="IPA26" s="190"/>
      <c r="IPB26" s="189"/>
      <c r="IPC26" s="131"/>
      <c r="IPD26" s="105"/>
      <c r="IPE26" s="105"/>
      <c r="IPF26" s="106"/>
      <c r="IPG26" s="107"/>
      <c r="IPH26" s="132"/>
      <c r="IPI26" s="132"/>
      <c r="IPJ26" s="132"/>
      <c r="IPK26" s="190"/>
      <c r="IPL26" s="189"/>
      <c r="IPM26" s="131"/>
      <c r="IPN26" s="105"/>
      <c r="IPO26" s="105"/>
      <c r="IPP26" s="106"/>
      <c r="IPQ26" s="107"/>
      <c r="IPR26" s="132"/>
      <c r="IPS26" s="132"/>
      <c r="IPT26" s="132"/>
      <c r="IPU26" s="190"/>
      <c r="IPV26" s="189"/>
      <c r="IPW26" s="131"/>
      <c r="IPX26" s="105"/>
      <c r="IPY26" s="105"/>
      <c r="IPZ26" s="106"/>
      <c r="IQA26" s="107"/>
      <c r="IQB26" s="132"/>
      <c r="IQC26" s="132"/>
      <c r="IQD26" s="132"/>
      <c r="IQE26" s="190"/>
      <c r="IQF26" s="189"/>
      <c r="IQG26" s="131"/>
      <c r="IQH26" s="105"/>
      <c r="IQI26" s="105"/>
      <c r="IQJ26" s="106"/>
      <c r="IQK26" s="107"/>
      <c r="IQL26" s="132"/>
      <c r="IQM26" s="132"/>
      <c r="IQN26" s="132"/>
      <c r="IQO26" s="190"/>
      <c r="IQP26" s="189"/>
      <c r="IQQ26" s="131"/>
      <c r="IQR26" s="105"/>
      <c r="IQS26" s="105"/>
      <c r="IQT26" s="106"/>
      <c r="IQU26" s="107"/>
      <c r="IQV26" s="132"/>
      <c r="IQW26" s="132"/>
      <c r="IQX26" s="132"/>
      <c r="IQY26" s="190"/>
      <c r="IQZ26" s="189"/>
      <c r="IRA26" s="131"/>
      <c r="IRB26" s="105"/>
      <c r="IRC26" s="105"/>
      <c r="IRD26" s="106"/>
      <c r="IRE26" s="107"/>
      <c r="IRF26" s="132"/>
      <c r="IRG26" s="132"/>
      <c r="IRH26" s="132"/>
      <c r="IRI26" s="190"/>
      <c r="IRJ26" s="189"/>
      <c r="IRK26" s="131"/>
      <c r="IRL26" s="105"/>
      <c r="IRM26" s="105"/>
      <c r="IRN26" s="106"/>
      <c r="IRO26" s="107"/>
      <c r="IRP26" s="132"/>
      <c r="IRQ26" s="132"/>
      <c r="IRR26" s="132"/>
      <c r="IRS26" s="190"/>
      <c r="IRT26" s="189"/>
      <c r="IRU26" s="131"/>
      <c r="IRV26" s="105"/>
      <c r="IRW26" s="105"/>
      <c r="IRX26" s="106"/>
      <c r="IRY26" s="107"/>
      <c r="IRZ26" s="132"/>
      <c r="ISA26" s="132"/>
      <c r="ISB26" s="132"/>
      <c r="ISC26" s="190"/>
      <c r="ISD26" s="189"/>
      <c r="ISE26" s="131"/>
      <c r="ISF26" s="105"/>
      <c r="ISG26" s="105"/>
      <c r="ISH26" s="106"/>
      <c r="ISI26" s="107"/>
      <c r="ISJ26" s="132"/>
      <c r="ISK26" s="132"/>
      <c r="ISL26" s="132"/>
      <c r="ISM26" s="190"/>
      <c r="ISN26" s="189"/>
      <c r="ISO26" s="131"/>
      <c r="ISP26" s="105"/>
      <c r="ISQ26" s="105"/>
      <c r="ISR26" s="106"/>
      <c r="ISS26" s="107"/>
      <c r="IST26" s="132"/>
      <c r="ISU26" s="132"/>
      <c r="ISV26" s="132"/>
      <c r="ISW26" s="190"/>
      <c r="ISX26" s="189"/>
      <c r="ISY26" s="131"/>
      <c r="ISZ26" s="105"/>
      <c r="ITA26" s="105"/>
      <c r="ITB26" s="106"/>
      <c r="ITC26" s="107"/>
      <c r="ITD26" s="132"/>
      <c r="ITE26" s="132"/>
      <c r="ITF26" s="132"/>
      <c r="ITG26" s="190"/>
      <c r="ITH26" s="189"/>
      <c r="ITI26" s="131"/>
      <c r="ITJ26" s="105"/>
      <c r="ITK26" s="105"/>
      <c r="ITL26" s="106"/>
      <c r="ITM26" s="107"/>
      <c r="ITN26" s="132"/>
      <c r="ITO26" s="132"/>
      <c r="ITP26" s="132"/>
      <c r="ITQ26" s="190"/>
      <c r="ITR26" s="189"/>
      <c r="ITS26" s="131"/>
      <c r="ITT26" s="105"/>
      <c r="ITU26" s="105"/>
      <c r="ITV26" s="106"/>
      <c r="ITW26" s="107"/>
      <c r="ITX26" s="132"/>
      <c r="ITY26" s="132"/>
      <c r="ITZ26" s="132"/>
      <c r="IUA26" s="190"/>
      <c r="IUB26" s="189"/>
      <c r="IUC26" s="131"/>
      <c r="IUD26" s="105"/>
      <c r="IUE26" s="105"/>
      <c r="IUF26" s="106"/>
      <c r="IUG26" s="107"/>
      <c r="IUH26" s="132"/>
      <c r="IUI26" s="132"/>
      <c r="IUJ26" s="132"/>
      <c r="IUK26" s="190"/>
      <c r="IUL26" s="189"/>
      <c r="IUM26" s="131"/>
      <c r="IUN26" s="105"/>
      <c r="IUO26" s="105"/>
      <c r="IUP26" s="106"/>
      <c r="IUQ26" s="107"/>
      <c r="IUR26" s="132"/>
      <c r="IUS26" s="132"/>
      <c r="IUT26" s="132"/>
      <c r="IUU26" s="190"/>
      <c r="IUV26" s="189"/>
      <c r="IUW26" s="131"/>
      <c r="IUX26" s="105"/>
      <c r="IUY26" s="105"/>
      <c r="IUZ26" s="106"/>
      <c r="IVA26" s="107"/>
      <c r="IVB26" s="132"/>
      <c r="IVC26" s="132"/>
      <c r="IVD26" s="132"/>
      <c r="IVE26" s="190"/>
      <c r="IVF26" s="189"/>
      <c r="IVG26" s="131"/>
      <c r="IVH26" s="105"/>
      <c r="IVI26" s="105"/>
      <c r="IVJ26" s="106"/>
      <c r="IVK26" s="107"/>
      <c r="IVL26" s="132"/>
      <c r="IVM26" s="132"/>
      <c r="IVN26" s="132"/>
      <c r="IVO26" s="190"/>
      <c r="IVP26" s="189"/>
      <c r="IVQ26" s="131"/>
      <c r="IVR26" s="105"/>
      <c r="IVS26" s="105"/>
      <c r="IVT26" s="106"/>
      <c r="IVU26" s="107"/>
      <c r="IVV26" s="132"/>
      <c r="IVW26" s="132"/>
      <c r="IVX26" s="132"/>
      <c r="IVY26" s="190"/>
      <c r="IVZ26" s="189"/>
      <c r="IWA26" s="131"/>
      <c r="IWB26" s="105"/>
      <c r="IWC26" s="105"/>
      <c r="IWD26" s="106"/>
      <c r="IWE26" s="107"/>
      <c r="IWF26" s="132"/>
      <c r="IWG26" s="132"/>
      <c r="IWH26" s="132"/>
      <c r="IWI26" s="190"/>
      <c r="IWJ26" s="189"/>
      <c r="IWK26" s="131"/>
      <c r="IWL26" s="105"/>
      <c r="IWM26" s="105"/>
      <c r="IWN26" s="106"/>
      <c r="IWO26" s="107"/>
      <c r="IWP26" s="132"/>
      <c r="IWQ26" s="132"/>
      <c r="IWR26" s="132"/>
      <c r="IWS26" s="190"/>
      <c r="IWT26" s="189"/>
      <c r="IWU26" s="131"/>
      <c r="IWV26" s="105"/>
      <c r="IWW26" s="105"/>
      <c r="IWX26" s="106"/>
      <c r="IWY26" s="107"/>
      <c r="IWZ26" s="132"/>
      <c r="IXA26" s="132"/>
      <c r="IXB26" s="132"/>
      <c r="IXC26" s="190"/>
      <c r="IXD26" s="189"/>
      <c r="IXE26" s="131"/>
      <c r="IXF26" s="105"/>
      <c r="IXG26" s="105"/>
      <c r="IXH26" s="106"/>
      <c r="IXI26" s="107"/>
      <c r="IXJ26" s="132"/>
      <c r="IXK26" s="132"/>
      <c r="IXL26" s="132"/>
      <c r="IXM26" s="190"/>
      <c r="IXN26" s="189"/>
      <c r="IXO26" s="131"/>
      <c r="IXP26" s="105"/>
      <c r="IXQ26" s="105"/>
      <c r="IXR26" s="106"/>
      <c r="IXS26" s="107"/>
      <c r="IXT26" s="132"/>
      <c r="IXU26" s="132"/>
      <c r="IXV26" s="132"/>
      <c r="IXW26" s="190"/>
      <c r="IXX26" s="189"/>
      <c r="IXY26" s="131"/>
      <c r="IXZ26" s="105"/>
      <c r="IYA26" s="105"/>
      <c r="IYB26" s="106"/>
      <c r="IYC26" s="107"/>
      <c r="IYD26" s="132"/>
      <c r="IYE26" s="132"/>
      <c r="IYF26" s="132"/>
      <c r="IYG26" s="190"/>
      <c r="IYH26" s="189"/>
      <c r="IYI26" s="131"/>
      <c r="IYJ26" s="105"/>
      <c r="IYK26" s="105"/>
      <c r="IYL26" s="106"/>
      <c r="IYM26" s="107"/>
      <c r="IYN26" s="132"/>
      <c r="IYO26" s="132"/>
      <c r="IYP26" s="132"/>
      <c r="IYQ26" s="190"/>
      <c r="IYR26" s="189"/>
      <c r="IYS26" s="131"/>
      <c r="IYT26" s="105"/>
      <c r="IYU26" s="105"/>
      <c r="IYV26" s="106"/>
      <c r="IYW26" s="107"/>
      <c r="IYX26" s="132"/>
      <c r="IYY26" s="132"/>
      <c r="IYZ26" s="132"/>
      <c r="IZA26" s="190"/>
      <c r="IZB26" s="189"/>
      <c r="IZC26" s="131"/>
      <c r="IZD26" s="105"/>
      <c r="IZE26" s="105"/>
      <c r="IZF26" s="106"/>
      <c r="IZG26" s="107"/>
      <c r="IZH26" s="132"/>
      <c r="IZI26" s="132"/>
      <c r="IZJ26" s="132"/>
      <c r="IZK26" s="190"/>
      <c r="IZL26" s="189"/>
      <c r="IZM26" s="131"/>
      <c r="IZN26" s="105"/>
      <c r="IZO26" s="105"/>
      <c r="IZP26" s="106"/>
      <c r="IZQ26" s="107"/>
      <c r="IZR26" s="132"/>
      <c r="IZS26" s="132"/>
      <c r="IZT26" s="132"/>
      <c r="IZU26" s="190"/>
      <c r="IZV26" s="189"/>
      <c r="IZW26" s="131"/>
      <c r="IZX26" s="105"/>
      <c r="IZY26" s="105"/>
      <c r="IZZ26" s="106"/>
      <c r="JAA26" s="107"/>
      <c r="JAB26" s="132"/>
      <c r="JAC26" s="132"/>
      <c r="JAD26" s="132"/>
      <c r="JAE26" s="190"/>
      <c r="JAF26" s="189"/>
      <c r="JAG26" s="131"/>
      <c r="JAH26" s="105"/>
      <c r="JAI26" s="105"/>
      <c r="JAJ26" s="106"/>
      <c r="JAK26" s="107"/>
      <c r="JAL26" s="132"/>
      <c r="JAM26" s="132"/>
      <c r="JAN26" s="132"/>
      <c r="JAO26" s="190"/>
      <c r="JAP26" s="189"/>
      <c r="JAQ26" s="131"/>
      <c r="JAR26" s="105"/>
      <c r="JAS26" s="105"/>
      <c r="JAT26" s="106"/>
      <c r="JAU26" s="107"/>
      <c r="JAV26" s="132"/>
      <c r="JAW26" s="132"/>
      <c r="JAX26" s="132"/>
      <c r="JAY26" s="190"/>
      <c r="JAZ26" s="189"/>
      <c r="JBA26" s="131"/>
      <c r="JBB26" s="105"/>
      <c r="JBC26" s="105"/>
      <c r="JBD26" s="106"/>
      <c r="JBE26" s="107"/>
      <c r="JBF26" s="132"/>
      <c r="JBG26" s="132"/>
      <c r="JBH26" s="132"/>
      <c r="JBI26" s="190"/>
      <c r="JBJ26" s="189"/>
      <c r="JBK26" s="131"/>
      <c r="JBL26" s="105"/>
      <c r="JBM26" s="105"/>
      <c r="JBN26" s="106"/>
      <c r="JBO26" s="107"/>
      <c r="JBP26" s="132"/>
      <c r="JBQ26" s="132"/>
      <c r="JBR26" s="132"/>
      <c r="JBS26" s="190"/>
      <c r="JBT26" s="189"/>
      <c r="JBU26" s="131"/>
      <c r="JBV26" s="105"/>
      <c r="JBW26" s="105"/>
      <c r="JBX26" s="106"/>
      <c r="JBY26" s="107"/>
      <c r="JBZ26" s="132"/>
      <c r="JCA26" s="132"/>
      <c r="JCB26" s="132"/>
      <c r="JCC26" s="190"/>
      <c r="JCD26" s="189"/>
      <c r="JCE26" s="131"/>
      <c r="JCF26" s="105"/>
      <c r="JCG26" s="105"/>
      <c r="JCH26" s="106"/>
      <c r="JCI26" s="107"/>
      <c r="JCJ26" s="132"/>
      <c r="JCK26" s="132"/>
      <c r="JCL26" s="132"/>
      <c r="JCM26" s="190"/>
      <c r="JCN26" s="189"/>
      <c r="JCO26" s="131"/>
      <c r="JCP26" s="105"/>
      <c r="JCQ26" s="105"/>
      <c r="JCR26" s="106"/>
      <c r="JCS26" s="107"/>
      <c r="JCT26" s="132"/>
      <c r="JCU26" s="132"/>
      <c r="JCV26" s="132"/>
      <c r="JCW26" s="190"/>
      <c r="JCX26" s="189"/>
      <c r="JCY26" s="131"/>
      <c r="JCZ26" s="105"/>
      <c r="JDA26" s="105"/>
      <c r="JDB26" s="106"/>
      <c r="JDC26" s="107"/>
      <c r="JDD26" s="132"/>
      <c r="JDE26" s="132"/>
      <c r="JDF26" s="132"/>
      <c r="JDG26" s="190"/>
      <c r="JDH26" s="189"/>
      <c r="JDI26" s="131"/>
      <c r="JDJ26" s="105"/>
      <c r="JDK26" s="105"/>
      <c r="JDL26" s="106"/>
      <c r="JDM26" s="107"/>
      <c r="JDN26" s="132"/>
      <c r="JDO26" s="132"/>
      <c r="JDP26" s="132"/>
      <c r="JDQ26" s="190"/>
      <c r="JDR26" s="189"/>
      <c r="JDS26" s="131"/>
      <c r="JDT26" s="105"/>
      <c r="JDU26" s="105"/>
      <c r="JDV26" s="106"/>
      <c r="JDW26" s="107"/>
      <c r="JDX26" s="132"/>
      <c r="JDY26" s="132"/>
      <c r="JDZ26" s="132"/>
      <c r="JEA26" s="190"/>
      <c r="JEB26" s="189"/>
      <c r="JEC26" s="131"/>
      <c r="JED26" s="105"/>
      <c r="JEE26" s="105"/>
      <c r="JEF26" s="106"/>
      <c r="JEG26" s="107"/>
      <c r="JEH26" s="132"/>
      <c r="JEI26" s="132"/>
      <c r="JEJ26" s="132"/>
      <c r="JEK26" s="190"/>
      <c r="JEL26" s="189"/>
      <c r="JEM26" s="131"/>
      <c r="JEN26" s="105"/>
      <c r="JEO26" s="105"/>
      <c r="JEP26" s="106"/>
      <c r="JEQ26" s="107"/>
      <c r="JER26" s="132"/>
      <c r="JES26" s="132"/>
      <c r="JET26" s="132"/>
      <c r="JEU26" s="190"/>
      <c r="JEV26" s="189"/>
      <c r="JEW26" s="131"/>
      <c r="JEX26" s="105"/>
      <c r="JEY26" s="105"/>
      <c r="JEZ26" s="106"/>
      <c r="JFA26" s="107"/>
      <c r="JFB26" s="132"/>
      <c r="JFC26" s="132"/>
      <c r="JFD26" s="132"/>
      <c r="JFE26" s="190"/>
      <c r="JFF26" s="189"/>
      <c r="JFG26" s="131"/>
      <c r="JFH26" s="105"/>
      <c r="JFI26" s="105"/>
      <c r="JFJ26" s="106"/>
      <c r="JFK26" s="107"/>
      <c r="JFL26" s="132"/>
      <c r="JFM26" s="132"/>
      <c r="JFN26" s="132"/>
      <c r="JFO26" s="190"/>
      <c r="JFP26" s="189"/>
      <c r="JFQ26" s="131"/>
      <c r="JFR26" s="105"/>
      <c r="JFS26" s="105"/>
      <c r="JFT26" s="106"/>
      <c r="JFU26" s="107"/>
      <c r="JFV26" s="132"/>
      <c r="JFW26" s="132"/>
      <c r="JFX26" s="132"/>
      <c r="JFY26" s="190"/>
      <c r="JFZ26" s="189"/>
      <c r="JGA26" s="131"/>
      <c r="JGB26" s="105"/>
      <c r="JGC26" s="105"/>
      <c r="JGD26" s="106"/>
      <c r="JGE26" s="107"/>
      <c r="JGF26" s="132"/>
      <c r="JGG26" s="132"/>
      <c r="JGH26" s="132"/>
      <c r="JGI26" s="190"/>
      <c r="JGJ26" s="189"/>
      <c r="JGK26" s="131"/>
      <c r="JGL26" s="105"/>
      <c r="JGM26" s="105"/>
      <c r="JGN26" s="106"/>
      <c r="JGO26" s="107"/>
      <c r="JGP26" s="132"/>
      <c r="JGQ26" s="132"/>
      <c r="JGR26" s="132"/>
      <c r="JGS26" s="190"/>
      <c r="JGT26" s="189"/>
      <c r="JGU26" s="131"/>
      <c r="JGV26" s="105"/>
      <c r="JGW26" s="105"/>
      <c r="JGX26" s="106"/>
      <c r="JGY26" s="107"/>
      <c r="JGZ26" s="132"/>
      <c r="JHA26" s="132"/>
      <c r="JHB26" s="132"/>
      <c r="JHC26" s="190"/>
      <c r="JHD26" s="189"/>
      <c r="JHE26" s="131"/>
      <c r="JHF26" s="105"/>
      <c r="JHG26" s="105"/>
      <c r="JHH26" s="106"/>
      <c r="JHI26" s="107"/>
      <c r="JHJ26" s="132"/>
      <c r="JHK26" s="132"/>
      <c r="JHL26" s="132"/>
      <c r="JHM26" s="190"/>
      <c r="JHN26" s="189"/>
      <c r="JHO26" s="131"/>
      <c r="JHP26" s="105"/>
      <c r="JHQ26" s="105"/>
      <c r="JHR26" s="106"/>
      <c r="JHS26" s="107"/>
      <c r="JHT26" s="132"/>
      <c r="JHU26" s="132"/>
      <c r="JHV26" s="132"/>
      <c r="JHW26" s="190"/>
      <c r="JHX26" s="189"/>
      <c r="JHY26" s="131"/>
      <c r="JHZ26" s="105"/>
      <c r="JIA26" s="105"/>
      <c r="JIB26" s="106"/>
      <c r="JIC26" s="107"/>
      <c r="JID26" s="132"/>
      <c r="JIE26" s="132"/>
      <c r="JIF26" s="132"/>
      <c r="JIG26" s="190"/>
      <c r="JIH26" s="189"/>
      <c r="JII26" s="131"/>
      <c r="JIJ26" s="105"/>
      <c r="JIK26" s="105"/>
      <c r="JIL26" s="106"/>
      <c r="JIM26" s="107"/>
      <c r="JIN26" s="132"/>
      <c r="JIO26" s="132"/>
      <c r="JIP26" s="132"/>
      <c r="JIQ26" s="190"/>
      <c r="JIR26" s="189"/>
      <c r="JIS26" s="131"/>
      <c r="JIT26" s="105"/>
      <c r="JIU26" s="105"/>
      <c r="JIV26" s="106"/>
      <c r="JIW26" s="107"/>
      <c r="JIX26" s="132"/>
      <c r="JIY26" s="132"/>
      <c r="JIZ26" s="132"/>
      <c r="JJA26" s="190"/>
      <c r="JJB26" s="189"/>
      <c r="JJC26" s="131"/>
      <c r="JJD26" s="105"/>
      <c r="JJE26" s="105"/>
      <c r="JJF26" s="106"/>
      <c r="JJG26" s="107"/>
      <c r="JJH26" s="132"/>
      <c r="JJI26" s="132"/>
      <c r="JJJ26" s="132"/>
      <c r="JJK26" s="190"/>
      <c r="JJL26" s="189"/>
      <c r="JJM26" s="131"/>
      <c r="JJN26" s="105"/>
      <c r="JJO26" s="105"/>
      <c r="JJP26" s="106"/>
      <c r="JJQ26" s="107"/>
      <c r="JJR26" s="132"/>
      <c r="JJS26" s="132"/>
      <c r="JJT26" s="132"/>
      <c r="JJU26" s="190"/>
      <c r="JJV26" s="189"/>
      <c r="JJW26" s="131"/>
      <c r="JJX26" s="105"/>
      <c r="JJY26" s="105"/>
      <c r="JJZ26" s="106"/>
      <c r="JKA26" s="107"/>
      <c r="JKB26" s="132"/>
      <c r="JKC26" s="132"/>
      <c r="JKD26" s="132"/>
      <c r="JKE26" s="190"/>
      <c r="JKF26" s="189"/>
      <c r="JKG26" s="131"/>
      <c r="JKH26" s="105"/>
      <c r="JKI26" s="105"/>
      <c r="JKJ26" s="106"/>
      <c r="JKK26" s="107"/>
      <c r="JKL26" s="132"/>
      <c r="JKM26" s="132"/>
      <c r="JKN26" s="132"/>
      <c r="JKO26" s="190"/>
      <c r="JKP26" s="189"/>
      <c r="JKQ26" s="131"/>
      <c r="JKR26" s="105"/>
      <c r="JKS26" s="105"/>
      <c r="JKT26" s="106"/>
      <c r="JKU26" s="107"/>
      <c r="JKV26" s="132"/>
      <c r="JKW26" s="132"/>
      <c r="JKX26" s="132"/>
      <c r="JKY26" s="190"/>
      <c r="JKZ26" s="189"/>
      <c r="JLA26" s="131"/>
      <c r="JLB26" s="105"/>
      <c r="JLC26" s="105"/>
      <c r="JLD26" s="106"/>
      <c r="JLE26" s="107"/>
      <c r="JLF26" s="132"/>
      <c r="JLG26" s="132"/>
      <c r="JLH26" s="132"/>
      <c r="JLI26" s="190"/>
      <c r="JLJ26" s="189"/>
      <c r="JLK26" s="131"/>
      <c r="JLL26" s="105"/>
      <c r="JLM26" s="105"/>
      <c r="JLN26" s="106"/>
      <c r="JLO26" s="107"/>
      <c r="JLP26" s="132"/>
      <c r="JLQ26" s="132"/>
      <c r="JLR26" s="132"/>
      <c r="JLS26" s="190"/>
      <c r="JLT26" s="189"/>
      <c r="JLU26" s="131"/>
      <c r="JLV26" s="105"/>
      <c r="JLW26" s="105"/>
      <c r="JLX26" s="106"/>
      <c r="JLY26" s="107"/>
      <c r="JLZ26" s="132"/>
      <c r="JMA26" s="132"/>
      <c r="JMB26" s="132"/>
      <c r="JMC26" s="190"/>
      <c r="JMD26" s="189"/>
      <c r="JME26" s="131"/>
      <c r="JMF26" s="105"/>
      <c r="JMG26" s="105"/>
      <c r="JMH26" s="106"/>
      <c r="JMI26" s="107"/>
      <c r="JMJ26" s="132"/>
      <c r="JMK26" s="132"/>
      <c r="JML26" s="132"/>
      <c r="JMM26" s="190"/>
      <c r="JMN26" s="189"/>
      <c r="JMO26" s="131"/>
      <c r="JMP26" s="105"/>
      <c r="JMQ26" s="105"/>
      <c r="JMR26" s="106"/>
      <c r="JMS26" s="107"/>
      <c r="JMT26" s="132"/>
      <c r="JMU26" s="132"/>
      <c r="JMV26" s="132"/>
      <c r="JMW26" s="190"/>
      <c r="JMX26" s="189"/>
      <c r="JMY26" s="131"/>
      <c r="JMZ26" s="105"/>
      <c r="JNA26" s="105"/>
      <c r="JNB26" s="106"/>
      <c r="JNC26" s="107"/>
      <c r="JND26" s="132"/>
      <c r="JNE26" s="132"/>
      <c r="JNF26" s="132"/>
      <c r="JNG26" s="190"/>
      <c r="JNH26" s="189"/>
      <c r="JNI26" s="131"/>
      <c r="JNJ26" s="105"/>
      <c r="JNK26" s="105"/>
      <c r="JNL26" s="106"/>
      <c r="JNM26" s="107"/>
      <c r="JNN26" s="132"/>
      <c r="JNO26" s="132"/>
      <c r="JNP26" s="132"/>
      <c r="JNQ26" s="190"/>
      <c r="JNR26" s="189"/>
      <c r="JNS26" s="131"/>
      <c r="JNT26" s="105"/>
      <c r="JNU26" s="105"/>
      <c r="JNV26" s="106"/>
      <c r="JNW26" s="107"/>
      <c r="JNX26" s="132"/>
      <c r="JNY26" s="132"/>
      <c r="JNZ26" s="132"/>
      <c r="JOA26" s="190"/>
      <c r="JOB26" s="189"/>
      <c r="JOC26" s="131"/>
      <c r="JOD26" s="105"/>
      <c r="JOE26" s="105"/>
      <c r="JOF26" s="106"/>
      <c r="JOG26" s="107"/>
      <c r="JOH26" s="132"/>
      <c r="JOI26" s="132"/>
      <c r="JOJ26" s="132"/>
      <c r="JOK26" s="190"/>
      <c r="JOL26" s="189"/>
      <c r="JOM26" s="131"/>
      <c r="JON26" s="105"/>
      <c r="JOO26" s="105"/>
      <c r="JOP26" s="106"/>
      <c r="JOQ26" s="107"/>
      <c r="JOR26" s="132"/>
      <c r="JOS26" s="132"/>
      <c r="JOT26" s="132"/>
      <c r="JOU26" s="190"/>
      <c r="JOV26" s="189"/>
      <c r="JOW26" s="131"/>
      <c r="JOX26" s="105"/>
      <c r="JOY26" s="105"/>
      <c r="JOZ26" s="106"/>
      <c r="JPA26" s="107"/>
      <c r="JPB26" s="132"/>
      <c r="JPC26" s="132"/>
      <c r="JPD26" s="132"/>
      <c r="JPE26" s="190"/>
      <c r="JPF26" s="189"/>
      <c r="JPG26" s="131"/>
      <c r="JPH26" s="105"/>
      <c r="JPI26" s="105"/>
      <c r="JPJ26" s="106"/>
      <c r="JPK26" s="107"/>
      <c r="JPL26" s="132"/>
      <c r="JPM26" s="132"/>
      <c r="JPN26" s="132"/>
      <c r="JPO26" s="190"/>
      <c r="JPP26" s="189"/>
      <c r="JPQ26" s="131"/>
      <c r="JPR26" s="105"/>
      <c r="JPS26" s="105"/>
      <c r="JPT26" s="106"/>
      <c r="JPU26" s="107"/>
      <c r="JPV26" s="132"/>
      <c r="JPW26" s="132"/>
      <c r="JPX26" s="132"/>
      <c r="JPY26" s="190"/>
      <c r="JPZ26" s="189"/>
      <c r="JQA26" s="131"/>
      <c r="JQB26" s="105"/>
      <c r="JQC26" s="105"/>
      <c r="JQD26" s="106"/>
      <c r="JQE26" s="107"/>
      <c r="JQF26" s="132"/>
      <c r="JQG26" s="132"/>
      <c r="JQH26" s="132"/>
      <c r="JQI26" s="190"/>
      <c r="JQJ26" s="189"/>
      <c r="JQK26" s="131"/>
      <c r="JQL26" s="105"/>
      <c r="JQM26" s="105"/>
      <c r="JQN26" s="106"/>
      <c r="JQO26" s="107"/>
      <c r="JQP26" s="132"/>
      <c r="JQQ26" s="132"/>
      <c r="JQR26" s="132"/>
      <c r="JQS26" s="190"/>
      <c r="JQT26" s="189"/>
      <c r="JQU26" s="131"/>
      <c r="JQV26" s="105"/>
      <c r="JQW26" s="105"/>
      <c r="JQX26" s="106"/>
      <c r="JQY26" s="107"/>
      <c r="JQZ26" s="132"/>
      <c r="JRA26" s="132"/>
      <c r="JRB26" s="132"/>
      <c r="JRC26" s="190"/>
      <c r="JRD26" s="189"/>
      <c r="JRE26" s="131"/>
      <c r="JRF26" s="105"/>
      <c r="JRG26" s="105"/>
      <c r="JRH26" s="106"/>
      <c r="JRI26" s="107"/>
      <c r="JRJ26" s="132"/>
      <c r="JRK26" s="132"/>
      <c r="JRL26" s="132"/>
      <c r="JRM26" s="190"/>
      <c r="JRN26" s="189"/>
      <c r="JRO26" s="131"/>
      <c r="JRP26" s="105"/>
      <c r="JRQ26" s="105"/>
      <c r="JRR26" s="106"/>
      <c r="JRS26" s="107"/>
      <c r="JRT26" s="132"/>
      <c r="JRU26" s="132"/>
      <c r="JRV26" s="132"/>
      <c r="JRW26" s="190"/>
      <c r="JRX26" s="189"/>
      <c r="JRY26" s="131"/>
      <c r="JRZ26" s="105"/>
      <c r="JSA26" s="105"/>
      <c r="JSB26" s="106"/>
      <c r="JSC26" s="107"/>
      <c r="JSD26" s="132"/>
      <c r="JSE26" s="132"/>
      <c r="JSF26" s="132"/>
      <c r="JSG26" s="190"/>
      <c r="JSH26" s="189"/>
      <c r="JSI26" s="131"/>
      <c r="JSJ26" s="105"/>
      <c r="JSK26" s="105"/>
      <c r="JSL26" s="106"/>
      <c r="JSM26" s="107"/>
      <c r="JSN26" s="132"/>
      <c r="JSO26" s="132"/>
      <c r="JSP26" s="132"/>
      <c r="JSQ26" s="190"/>
      <c r="JSR26" s="189"/>
      <c r="JSS26" s="131"/>
      <c r="JST26" s="105"/>
      <c r="JSU26" s="105"/>
      <c r="JSV26" s="106"/>
      <c r="JSW26" s="107"/>
      <c r="JSX26" s="132"/>
      <c r="JSY26" s="132"/>
      <c r="JSZ26" s="132"/>
      <c r="JTA26" s="190"/>
      <c r="JTB26" s="189"/>
      <c r="JTC26" s="131"/>
      <c r="JTD26" s="105"/>
      <c r="JTE26" s="105"/>
      <c r="JTF26" s="106"/>
      <c r="JTG26" s="107"/>
      <c r="JTH26" s="132"/>
      <c r="JTI26" s="132"/>
      <c r="JTJ26" s="132"/>
      <c r="JTK26" s="190"/>
      <c r="JTL26" s="189"/>
      <c r="JTM26" s="131"/>
      <c r="JTN26" s="105"/>
      <c r="JTO26" s="105"/>
      <c r="JTP26" s="106"/>
      <c r="JTQ26" s="107"/>
      <c r="JTR26" s="132"/>
      <c r="JTS26" s="132"/>
      <c r="JTT26" s="132"/>
      <c r="JTU26" s="190"/>
      <c r="JTV26" s="189"/>
      <c r="JTW26" s="131"/>
      <c r="JTX26" s="105"/>
      <c r="JTY26" s="105"/>
      <c r="JTZ26" s="106"/>
      <c r="JUA26" s="107"/>
      <c r="JUB26" s="132"/>
      <c r="JUC26" s="132"/>
      <c r="JUD26" s="132"/>
      <c r="JUE26" s="190"/>
      <c r="JUF26" s="189"/>
      <c r="JUG26" s="131"/>
      <c r="JUH26" s="105"/>
      <c r="JUI26" s="105"/>
      <c r="JUJ26" s="106"/>
      <c r="JUK26" s="107"/>
      <c r="JUL26" s="132"/>
      <c r="JUM26" s="132"/>
      <c r="JUN26" s="132"/>
      <c r="JUO26" s="190"/>
      <c r="JUP26" s="189"/>
      <c r="JUQ26" s="131"/>
      <c r="JUR26" s="105"/>
      <c r="JUS26" s="105"/>
      <c r="JUT26" s="106"/>
      <c r="JUU26" s="107"/>
      <c r="JUV26" s="132"/>
      <c r="JUW26" s="132"/>
      <c r="JUX26" s="132"/>
      <c r="JUY26" s="190"/>
      <c r="JUZ26" s="189"/>
      <c r="JVA26" s="131"/>
      <c r="JVB26" s="105"/>
      <c r="JVC26" s="105"/>
      <c r="JVD26" s="106"/>
      <c r="JVE26" s="107"/>
      <c r="JVF26" s="132"/>
      <c r="JVG26" s="132"/>
      <c r="JVH26" s="132"/>
      <c r="JVI26" s="190"/>
      <c r="JVJ26" s="189"/>
      <c r="JVK26" s="131"/>
      <c r="JVL26" s="105"/>
      <c r="JVM26" s="105"/>
      <c r="JVN26" s="106"/>
      <c r="JVO26" s="107"/>
      <c r="JVP26" s="132"/>
      <c r="JVQ26" s="132"/>
      <c r="JVR26" s="132"/>
      <c r="JVS26" s="190"/>
      <c r="JVT26" s="189"/>
      <c r="JVU26" s="131"/>
      <c r="JVV26" s="105"/>
      <c r="JVW26" s="105"/>
      <c r="JVX26" s="106"/>
      <c r="JVY26" s="107"/>
      <c r="JVZ26" s="132"/>
      <c r="JWA26" s="132"/>
      <c r="JWB26" s="132"/>
      <c r="JWC26" s="190"/>
      <c r="JWD26" s="189"/>
      <c r="JWE26" s="131"/>
      <c r="JWF26" s="105"/>
      <c r="JWG26" s="105"/>
      <c r="JWH26" s="106"/>
      <c r="JWI26" s="107"/>
      <c r="JWJ26" s="132"/>
      <c r="JWK26" s="132"/>
      <c r="JWL26" s="132"/>
      <c r="JWM26" s="190"/>
      <c r="JWN26" s="189"/>
      <c r="JWO26" s="131"/>
      <c r="JWP26" s="105"/>
      <c r="JWQ26" s="105"/>
      <c r="JWR26" s="106"/>
      <c r="JWS26" s="107"/>
      <c r="JWT26" s="132"/>
      <c r="JWU26" s="132"/>
      <c r="JWV26" s="132"/>
      <c r="JWW26" s="190"/>
      <c r="JWX26" s="189"/>
      <c r="JWY26" s="131"/>
      <c r="JWZ26" s="105"/>
      <c r="JXA26" s="105"/>
      <c r="JXB26" s="106"/>
      <c r="JXC26" s="107"/>
      <c r="JXD26" s="132"/>
      <c r="JXE26" s="132"/>
      <c r="JXF26" s="132"/>
      <c r="JXG26" s="190"/>
      <c r="JXH26" s="189"/>
      <c r="JXI26" s="131"/>
      <c r="JXJ26" s="105"/>
      <c r="JXK26" s="105"/>
      <c r="JXL26" s="106"/>
      <c r="JXM26" s="107"/>
      <c r="JXN26" s="132"/>
      <c r="JXO26" s="132"/>
      <c r="JXP26" s="132"/>
      <c r="JXQ26" s="190"/>
      <c r="JXR26" s="189"/>
      <c r="JXS26" s="131"/>
      <c r="JXT26" s="105"/>
      <c r="JXU26" s="105"/>
      <c r="JXV26" s="106"/>
      <c r="JXW26" s="107"/>
      <c r="JXX26" s="132"/>
      <c r="JXY26" s="132"/>
      <c r="JXZ26" s="132"/>
      <c r="JYA26" s="190"/>
      <c r="JYB26" s="189"/>
      <c r="JYC26" s="131"/>
      <c r="JYD26" s="105"/>
      <c r="JYE26" s="105"/>
      <c r="JYF26" s="106"/>
      <c r="JYG26" s="107"/>
      <c r="JYH26" s="132"/>
      <c r="JYI26" s="132"/>
      <c r="JYJ26" s="132"/>
      <c r="JYK26" s="190"/>
      <c r="JYL26" s="189"/>
      <c r="JYM26" s="131"/>
      <c r="JYN26" s="105"/>
      <c r="JYO26" s="105"/>
      <c r="JYP26" s="106"/>
      <c r="JYQ26" s="107"/>
      <c r="JYR26" s="132"/>
      <c r="JYS26" s="132"/>
      <c r="JYT26" s="132"/>
      <c r="JYU26" s="190"/>
      <c r="JYV26" s="189"/>
      <c r="JYW26" s="131"/>
      <c r="JYX26" s="105"/>
      <c r="JYY26" s="105"/>
      <c r="JYZ26" s="106"/>
      <c r="JZA26" s="107"/>
      <c r="JZB26" s="132"/>
      <c r="JZC26" s="132"/>
      <c r="JZD26" s="132"/>
      <c r="JZE26" s="190"/>
      <c r="JZF26" s="189"/>
      <c r="JZG26" s="131"/>
      <c r="JZH26" s="105"/>
      <c r="JZI26" s="105"/>
      <c r="JZJ26" s="106"/>
      <c r="JZK26" s="107"/>
      <c r="JZL26" s="132"/>
      <c r="JZM26" s="132"/>
      <c r="JZN26" s="132"/>
      <c r="JZO26" s="190"/>
      <c r="JZP26" s="189"/>
      <c r="JZQ26" s="131"/>
      <c r="JZR26" s="105"/>
      <c r="JZS26" s="105"/>
      <c r="JZT26" s="106"/>
      <c r="JZU26" s="107"/>
      <c r="JZV26" s="132"/>
      <c r="JZW26" s="132"/>
      <c r="JZX26" s="132"/>
      <c r="JZY26" s="190"/>
      <c r="JZZ26" s="189"/>
      <c r="KAA26" s="131"/>
      <c r="KAB26" s="105"/>
      <c r="KAC26" s="105"/>
      <c r="KAD26" s="106"/>
      <c r="KAE26" s="107"/>
      <c r="KAF26" s="132"/>
      <c r="KAG26" s="132"/>
      <c r="KAH26" s="132"/>
      <c r="KAI26" s="190"/>
      <c r="KAJ26" s="189"/>
      <c r="KAK26" s="131"/>
      <c r="KAL26" s="105"/>
      <c r="KAM26" s="105"/>
      <c r="KAN26" s="106"/>
      <c r="KAO26" s="107"/>
      <c r="KAP26" s="132"/>
      <c r="KAQ26" s="132"/>
      <c r="KAR26" s="132"/>
      <c r="KAS26" s="190"/>
      <c r="KAT26" s="189"/>
      <c r="KAU26" s="131"/>
      <c r="KAV26" s="105"/>
      <c r="KAW26" s="105"/>
      <c r="KAX26" s="106"/>
      <c r="KAY26" s="107"/>
      <c r="KAZ26" s="132"/>
      <c r="KBA26" s="132"/>
      <c r="KBB26" s="132"/>
      <c r="KBC26" s="190"/>
      <c r="KBD26" s="189"/>
      <c r="KBE26" s="131"/>
      <c r="KBF26" s="105"/>
      <c r="KBG26" s="105"/>
      <c r="KBH26" s="106"/>
      <c r="KBI26" s="107"/>
      <c r="KBJ26" s="132"/>
      <c r="KBK26" s="132"/>
      <c r="KBL26" s="132"/>
      <c r="KBM26" s="190"/>
      <c r="KBN26" s="189"/>
      <c r="KBO26" s="131"/>
      <c r="KBP26" s="105"/>
      <c r="KBQ26" s="105"/>
      <c r="KBR26" s="106"/>
      <c r="KBS26" s="107"/>
      <c r="KBT26" s="132"/>
      <c r="KBU26" s="132"/>
      <c r="KBV26" s="132"/>
      <c r="KBW26" s="190"/>
      <c r="KBX26" s="189"/>
      <c r="KBY26" s="131"/>
      <c r="KBZ26" s="105"/>
      <c r="KCA26" s="105"/>
      <c r="KCB26" s="106"/>
      <c r="KCC26" s="107"/>
      <c r="KCD26" s="132"/>
      <c r="KCE26" s="132"/>
      <c r="KCF26" s="132"/>
      <c r="KCG26" s="190"/>
      <c r="KCH26" s="189"/>
      <c r="KCI26" s="131"/>
      <c r="KCJ26" s="105"/>
      <c r="KCK26" s="105"/>
      <c r="KCL26" s="106"/>
      <c r="KCM26" s="107"/>
      <c r="KCN26" s="132"/>
      <c r="KCO26" s="132"/>
      <c r="KCP26" s="132"/>
      <c r="KCQ26" s="190"/>
      <c r="KCR26" s="189"/>
      <c r="KCS26" s="131"/>
      <c r="KCT26" s="105"/>
      <c r="KCU26" s="105"/>
      <c r="KCV26" s="106"/>
      <c r="KCW26" s="107"/>
      <c r="KCX26" s="132"/>
      <c r="KCY26" s="132"/>
      <c r="KCZ26" s="132"/>
      <c r="KDA26" s="190"/>
      <c r="KDB26" s="189"/>
      <c r="KDC26" s="131"/>
      <c r="KDD26" s="105"/>
      <c r="KDE26" s="105"/>
      <c r="KDF26" s="106"/>
      <c r="KDG26" s="107"/>
      <c r="KDH26" s="132"/>
      <c r="KDI26" s="132"/>
      <c r="KDJ26" s="132"/>
      <c r="KDK26" s="190"/>
      <c r="KDL26" s="189"/>
      <c r="KDM26" s="131"/>
      <c r="KDN26" s="105"/>
      <c r="KDO26" s="105"/>
      <c r="KDP26" s="106"/>
      <c r="KDQ26" s="107"/>
      <c r="KDR26" s="132"/>
      <c r="KDS26" s="132"/>
      <c r="KDT26" s="132"/>
      <c r="KDU26" s="190"/>
      <c r="KDV26" s="189"/>
      <c r="KDW26" s="131"/>
      <c r="KDX26" s="105"/>
      <c r="KDY26" s="105"/>
      <c r="KDZ26" s="106"/>
      <c r="KEA26" s="107"/>
      <c r="KEB26" s="132"/>
      <c r="KEC26" s="132"/>
      <c r="KED26" s="132"/>
      <c r="KEE26" s="190"/>
      <c r="KEF26" s="189"/>
      <c r="KEG26" s="131"/>
      <c r="KEH26" s="105"/>
      <c r="KEI26" s="105"/>
      <c r="KEJ26" s="106"/>
      <c r="KEK26" s="107"/>
      <c r="KEL26" s="132"/>
      <c r="KEM26" s="132"/>
      <c r="KEN26" s="132"/>
      <c r="KEO26" s="190"/>
      <c r="KEP26" s="189"/>
      <c r="KEQ26" s="131"/>
      <c r="KER26" s="105"/>
      <c r="KES26" s="105"/>
      <c r="KET26" s="106"/>
      <c r="KEU26" s="107"/>
      <c r="KEV26" s="132"/>
      <c r="KEW26" s="132"/>
      <c r="KEX26" s="132"/>
      <c r="KEY26" s="190"/>
      <c r="KEZ26" s="189"/>
      <c r="KFA26" s="131"/>
      <c r="KFB26" s="105"/>
      <c r="KFC26" s="105"/>
      <c r="KFD26" s="106"/>
      <c r="KFE26" s="107"/>
      <c r="KFF26" s="132"/>
      <c r="KFG26" s="132"/>
      <c r="KFH26" s="132"/>
      <c r="KFI26" s="190"/>
      <c r="KFJ26" s="189"/>
      <c r="KFK26" s="131"/>
      <c r="KFL26" s="105"/>
      <c r="KFM26" s="105"/>
      <c r="KFN26" s="106"/>
      <c r="KFO26" s="107"/>
      <c r="KFP26" s="132"/>
      <c r="KFQ26" s="132"/>
      <c r="KFR26" s="132"/>
      <c r="KFS26" s="190"/>
      <c r="KFT26" s="189"/>
      <c r="KFU26" s="131"/>
      <c r="KFV26" s="105"/>
      <c r="KFW26" s="105"/>
      <c r="KFX26" s="106"/>
      <c r="KFY26" s="107"/>
      <c r="KFZ26" s="132"/>
      <c r="KGA26" s="132"/>
      <c r="KGB26" s="132"/>
      <c r="KGC26" s="190"/>
      <c r="KGD26" s="189"/>
      <c r="KGE26" s="131"/>
      <c r="KGF26" s="105"/>
      <c r="KGG26" s="105"/>
      <c r="KGH26" s="106"/>
      <c r="KGI26" s="107"/>
      <c r="KGJ26" s="132"/>
      <c r="KGK26" s="132"/>
      <c r="KGL26" s="132"/>
      <c r="KGM26" s="190"/>
      <c r="KGN26" s="189"/>
      <c r="KGO26" s="131"/>
      <c r="KGP26" s="105"/>
      <c r="KGQ26" s="105"/>
      <c r="KGR26" s="106"/>
      <c r="KGS26" s="107"/>
      <c r="KGT26" s="132"/>
      <c r="KGU26" s="132"/>
      <c r="KGV26" s="132"/>
      <c r="KGW26" s="190"/>
      <c r="KGX26" s="189"/>
      <c r="KGY26" s="131"/>
      <c r="KGZ26" s="105"/>
      <c r="KHA26" s="105"/>
      <c r="KHB26" s="106"/>
      <c r="KHC26" s="107"/>
      <c r="KHD26" s="132"/>
      <c r="KHE26" s="132"/>
      <c r="KHF26" s="132"/>
      <c r="KHG26" s="190"/>
      <c r="KHH26" s="189"/>
      <c r="KHI26" s="131"/>
      <c r="KHJ26" s="105"/>
      <c r="KHK26" s="105"/>
      <c r="KHL26" s="106"/>
      <c r="KHM26" s="107"/>
      <c r="KHN26" s="132"/>
      <c r="KHO26" s="132"/>
      <c r="KHP26" s="132"/>
      <c r="KHQ26" s="190"/>
      <c r="KHR26" s="189"/>
      <c r="KHS26" s="131"/>
      <c r="KHT26" s="105"/>
      <c r="KHU26" s="105"/>
      <c r="KHV26" s="106"/>
      <c r="KHW26" s="107"/>
      <c r="KHX26" s="132"/>
      <c r="KHY26" s="132"/>
      <c r="KHZ26" s="132"/>
      <c r="KIA26" s="190"/>
      <c r="KIB26" s="189"/>
      <c r="KIC26" s="131"/>
      <c r="KID26" s="105"/>
      <c r="KIE26" s="105"/>
      <c r="KIF26" s="106"/>
      <c r="KIG26" s="107"/>
      <c r="KIH26" s="132"/>
      <c r="KII26" s="132"/>
      <c r="KIJ26" s="132"/>
      <c r="KIK26" s="190"/>
      <c r="KIL26" s="189"/>
      <c r="KIM26" s="131"/>
      <c r="KIN26" s="105"/>
      <c r="KIO26" s="105"/>
      <c r="KIP26" s="106"/>
      <c r="KIQ26" s="107"/>
      <c r="KIR26" s="132"/>
      <c r="KIS26" s="132"/>
      <c r="KIT26" s="132"/>
      <c r="KIU26" s="190"/>
      <c r="KIV26" s="189"/>
      <c r="KIW26" s="131"/>
      <c r="KIX26" s="105"/>
      <c r="KIY26" s="105"/>
      <c r="KIZ26" s="106"/>
      <c r="KJA26" s="107"/>
      <c r="KJB26" s="132"/>
      <c r="KJC26" s="132"/>
      <c r="KJD26" s="132"/>
      <c r="KJE26" s="190"/>
      <c r="KJF26" s="189"/>
      <c r="KJG26" s="131"/>
      <c r="KJH26" s="105"/>
      <c r="KJI26" s="105"/>
      <c r="KJJ26" s="106"/>
      <c r="KJK26" s="107"/>
      <c r="KJL26" s="132"/>
      <c r="KJM26" s="132"/>
      <c r="KJN26" s="132"/>
      <c r="KJO26" s="190"/>
      <c r="KJP26" s="189"/>
      <c r="KJQ26" s="131"/>
      <c r="KJR26" s="105"/>
      <c r="KJS26" s="105"/>
      <c r="KJT26" s="106"/>
      <c r="KJU26" s="107"/>
      <c r="KJV26" s="132"/>
      <c r="KJW26" s="132"/>
      <c r="KJX26" s="132"/>
      <c r="KJY26" s="190"/>
      <c r="KJZ26" s="189"/>
      <c r="KKA26" s="131"/>
      <c r="KKB26" s="105"/>
      <c r="KKC26" s="105"/>
      <c r="KKD26" s="106"/>
      <c r="KKE26" s="107"/>
      <c r="KKF26" s="132"/>
      <c r="KKG26" s="132"/>
      <c r="KKH26" s="132"/>
      <c r="KKI26" s="190"/>
      <c r="KKJ26" s="189"/>
      <c r="KKK26" s="131"/>
      <c r="KKL26" s="105"/>
      <c r="KKM26" s="105"/>
      <c r="KKN26" s="106"/>
      <c r="KKO26" s="107"/>
      <c r="KKP26" s="132"/>
      <c r="KKQ26" s="132"/>
      <c r="KKR26" s="132"/>
      <c r="KKS26" s="190"/>
      <c r="KKT26" s="189"/>
      <c r="KKU26" s="131"/>
      <c r="KKV26" s="105"/>
      <c r="KKW26" s="105"/>
      <c r="KKX26" s="106"/>
      <c r="KKY26" s="107"/>
      <c r="KKZ26" s="132"/>
      <c r="KLA26" s="132"/>
      <c r="KLB26" s="132"/>
      <c r="KLC26" s="190"/>
      <c r="KLD26" s="189"/>
      <c r="KLE26" s="131"/>
      <c r="KLF26" s="105"/>
      <c r="KLG26" s="105"/>
      <c r="KLH26" s="106"/>
      <c r="KLI26" s="107"/>
      <c r="KLJ26" s="132"/>
      <c r="KLK26" s="132"/>
      <c r="KLL26" s="132"/>
      <c r="KLM26" s="190"/>
      <c r="KLN26" s="189"/>
      <c r="KLO26" s="131"/>
      <c r="KLP26" s="105"/>
      <c r="KLQ26" s="105"/>
      <c r="KLR26" s="106"/>
      <c r="KLS26" s="107"/>
      <c r="KLT26" s="132"/>
      <c r="KLU26" s="132"/>
      <c r="KLV26" s="132"/>
      <c r="KLW26" s="190"/>
      <c r="KLX26" s="189"/>
      <c r="KLY26" s="131"/>
      <c r="KLZ26" s="105"/>
      <c r="KMA26" s="105"/>
      <c r="KMB26" s="106"/>
      <c r="KMC26" s="107"/>
      <c r="KMD26" s="132"/>
      <c r="KME26" s="132"/>
      <c r="KMF26" s="132"/>
      <c r="KMG26" s="190"/>
      <c r="KMH26" s="189"/>
      <c r="KMI26" s="131"/>
      <c r="KMJ26" s="105"/>
      <c r="KMK26" s="105"/>
      <c r="KML26" s="106"/>
      <c r="KMM26" s="107"/>
      <c r="KMN26" s="132"/>
      <c r="KMO26" s="132"/>
      <c r="KMP26" s="132"/>
      <c r="KMQ26" s="190"/>
      <c r="KMR26" s="189"/>
      <c r="KMS26" s="131"/>
      <c r="KMT26" s="105"/>
      <c r="KMU26" s="105"/>
      <c r="KMV26" s="106"/>
      <c r="KMW26" s="107"/>
      <c r="KMX26" s="132"/>
      <c r="KMY26" s="132"/>
      <c r="KMZ26" s="132"/>
      <c r="KNA26" s="190"/>
      <c r="KNB26" s="189"/>
      <c r="KNC26" s="131"/>
      <c r="KND26" s="105"/>
      <c r="KNE26" s="105"/>
      <c r="KNF26" s="106"/>
      <c r="KNG26" s="107"/>
      <c r="KNH26" s="132"/>
      <c r="KNI26" s="132"/>
      <c r="KNJ26" s="132"/>
      <c r="KNK26" s="190"/>
      <c r="KNL26" s="189"/>
      <c r="KNM26" s="131"/>
      <c r="KNN26" s="105"/>
      <c r="KNO26" s="105"/>
      <c r="KNP26" s="106"/>
      <c r="KNQ26" s="107"/>
      <c r="KNR26" s="132"/>
      <c r="KNS26" s="132"/>
      <c r="KNT26" s="132"/>
      <c r="KNU26" s="190"/>
      <c r="KNV26" s="189"/>
      <c r="KNW26" s="131"/>
      <c r="KNX26" s="105"/>
      <c r="KNY26" s="105"/>
      <c r="KNZ26" s="106"/>
      <c r="KOA26" s="107"/>
      <c r="KOB26" s="132"/>
      <c r="KOC26" s="132"/>
      <c r="KOD26" s="132"/>
      <c r="KOE26" s="190"/>
      <c r="KOF26" s="189"/>
      <c r="KOG26" s="131"/>
      <c r="KOH26" s="105"/>
      <c r="KOI26" s="105"/>
      <c r="KOJ26" s="106"/>
      <c r="KOK26" s="107"/>
      <c r="KOL26" s="132"/>
      <c r="KOM26" s="132"/>
      <c r="KON26" s="132"/>
      <c r="KOO26" s="190"/>
      <c r="KOP26" s="189"/>
      <c r="KOQ26" s="131"/>
      <c r="KOR26" s="105"/>
      <c r="KOS26" s="105"/>
      <c r="KOT26" s="106"/>
      <c r="KOU26" s="107"/>
      <c r="KOV26" s="132"/>
      <c r="KOW26" s="132"/>
      <c r="KOX26" s="132"/>
      <c r="KOY26" s="190"/>
      <c r="KOZ26" s="189"/>
      <c r="KPA26" s="131"/>
      <c r="KPB26" s="105"/>
      <c r="KPC26" s="105"/>
      <c r="KPD26" s="106"/>
      <c r="KPE26" s="107"/>
      <c r="KPF26" s="132"/>
      <c r="KPG26" s="132"/>
      <c r="KPH26" s="132"/>
      <c r="KPI26" s="190"/>
      <c r="KPJ26" s="189"/>
      <c r="KPK26" s="131"/>
      <c r="KPL26" s="105"/>
      <c r="KPM26" s="105"/>
      <c r="KPN26" s="106"/>
      <c r="KPO26" s="107"/>
      <c r="KPP26" s="132"/>
      <c r="KPQ26" s="132"/>
      <c r="KPR26" s="132"/>
      <c r="KPS26" s="190"/>
      <c r="KPT26" s="189"/>
      <c r="KPU26" s="131"/>
      <c r="KPV26" s="105"/>
      <c r="KPW26" s="105"/>
      <c r="KPX26" s="106"/>
      <c r="KPY26" s="107"/>
      <c r="KPZ26" s="132"/>
      <c r="KQA26" s="132"/>
      <c r="KQB26" s="132"/>
      <c r="KQC26" s="190"/>
      <c r="KQD26" s="189"/>
      <c r="KQE26" s="131"/>
      <c r="KQF26" s="105"/>
      <c r="KQG26" s="105"/>
      <c r="KQH26" s="106"/>
      <c r="KQI26" s="107"/>
      <c r="KQJ26" s="132"/>
      <c r="KQK26" s="132"/>
      <c r="KQL26" s="132"/>
      <c r="KQM26" s="190"/>
      <c r="KQN26" s="189"/>
      <c r="KQO26" s="131"/>
      <c r="KQP26" s="105"/>
      <c r="KQQ26" s="105"/>
      <c r="KQR26" s="106"/>
      <c r="KQS26" s="107"/>
      <c r="KQT26" s="132"/>
      <c r="KQU26" s="132"/>
      <c r="KQV26" s="132"/>
      <c r="KQW26" s="190"/>
      <c r="KQX26" s="189"/>
      <c r="KQY26" s="131"/>
      <c r="KQZ26" s="105"/>
      <c r="KRA26" s="105"/>
      <c r="KRB26" s="106"/>
      <c r="KRC26" s="107"/>
      <c r="KRD26" s="132"/>
      <c r="KRE26" s="132"/>
      <c r="KRF26" s="132"/>
      <c r="KRG26" s="190"/>
      <c r="KRH26" s="189"/>
      <c r="KRI26" s="131"/>
      <c r="KRJ26" s="105"/>
      <c r="KRK26" s="105"/>
      <c r="KRL26" s="106"/>
      <c r="KRM26" s="107"/>
      <c r="KRN26" s="132"/>
      <c r="KRO26" s="132"/>
      <c r="KRP26" s="132"/>
      <c r="KRQ26" s="190"/>
      <c r="KRR26" s="189"/>
      <c r="KRS26" s="131"/>
      <c r="KRT26" s="105"/>
      <c r="KRU26" s="105"/>
      <c r="KRV26" s="106"/>
      <c r="KRW26" s="107"/>
      <c r="KRX26" s="132"/>
      <c r="KRY26" s="132"/>
      <c r="KRZ26" s="132"/>
      <c r="KSA26" s="190"/>
      <c r="KSB26" s="189"/>
      <c r="KSC26" s="131"/>
      <c r="KSD26" s="105"/>
      <c r="KSE26" s="105"/>
      <c r="KSF26" s="106"/>
      <c r="KSG26" s="107"/>
      <c r="KSH26" s="132"/>
      <c r="KSI26" s="132"/>
      <c r="KSJ26" s="132"/>
      <c r="KSK26" s="190"/>
      <c r="KSL26" s="189"/>
      <c r="KSM26" s="131"/>
      <c r="KSN26" s="105"/>
      <c r="KSO26" s="105"/>
      <c r="KSP26" s="106"/>
      <c r="KSQ26" s="107"/>
      <c r="KSR26" s="132"/>
      <c r="KSS26" s="132"/>
      <c r="KST26" s="132"/>
      <c r="KSU26" s="190"/>
      <c r="KSV26" s="189"/>
      <c r="KSW26" s="131"/>
      <c r="KSX26" s="105"/>
      <c r="KSY26" s="105"/>
      <c r="KSZ26" s="106"/>
      <c r="KTA26" s="107"/>
      <c r="KTB26" s="132"/>
      <c r="KTC26" s="132"/>
      <c r="KTD26" s="132"/>
      <c r="KTE26" s="190"/>
      <c r="KTF26" s="189"/>
      <c r="KTG26" s="131"/>
      <c r="KTH26" s="105"/>
      <c r="KTI26" s="105"/>
      <c r="KTJ26" s="106"/>
      <c r="KTK26" s="107"/>
      <c r="KTL26" s="132"/>
      <c r="KTM26" s="132"/>
      <c r="KTN26" s="132"/>
      <c r="KTO26" s="190"/>
      <c r="KTP26" s="189"/>
      <c r="KTQ26" s="131"/>
      <c r="KTR26" s="105"/>
      <c r="KTS26" s="105"/>
      <c r="KTT26" s="106"/>
      <c r="KTU26" s="107"/>
      <c r="KTV26" s="132"/>
      <c r="KTW26" s="132"/>
      <c r="KTX26" s="132"/>
      <c r="KTY26" s="190"/>
      <c r="KTZ26" s="189"/>
      <c r="KUA26" s="131"/>
      <c r="KUB26" s="105"/>
      <c r="KUC26" s="105"/>
      <c r="KUD26" s="106"/>
      <c r="KUE26" s="107"/>
      <c r="KUF26" s="132"/>
      <c r="KUG26" s="132"/>
      <c r="KUH26" s="132"/>
      <c r="KUI26" s="190"/>
      <c r="KUJ26" s="189"/>
      <c r="KUK26" s="131"/>
      <c r="KUL26" s="105"/>
      <c r="KUM26" s="105"/>
      <c r="KUN26" s="106"/>
      <c r="KUO26" s="107"/>
      <c r="KUP26" s="132"/>
      <c r="KUQ26" s="132"/>
      <c r="KUR26" s="132"/>
      <c r="KUS26" s="190"/>
      <c r="KUT26" s="189"/>
      <c r="KUU26" s="131"/>
      <c r="KUV26" s="105"/>
      <c r="KUW26" s="105"/>
      <c r="KUX26" s="106"/>
      <c r="KUY26" s="107"/>
      <c r="KUZ26" s="132"/>
      <c r="KVA26" s="132"/>
      <c r="KVB26" s="132"/>
      <c r="KVC26" s="190"/>
      <c r="KVD26" s="189"/>
      <c r="KVE26" s="131"/>
      <c r="KVF26" s="105"/>
      <c r="KVG26" s="105"/>
      <c r="KVH26" s="106"/>
      <c r="KVI26" s="107"/>
      <c r="KVJ26" s="132"/>
      <c r="KVK26" s="132"/>
      <c r="KVL26" s="132"/>
      <c r="KVM26" s="190"/>
      <c r="KVN26" s="189"/>
      <c r="KVO26" s="131"/>
      <c r="KVP26" s="105"/>
      <c r="KVQ26" s="105"/>
      <c r="KVR26" s="106"/>
      <c r="KVS26" s="107"/>
      <c r="KVT26" s="132"/>
      <c r="KVU26" s="132"/>
      <c r="KVV26" s="132"/>
      <c r="KVW26" s="190"/>
      <c r="KVX26" s="189"/>
      <c r="KVY26" s="131"/>
      <c r="KVZ26" s="105"/>
      <c r="KWA26" s="105"/>
      <c r="KWB26" s="106"/>
      <c r="KWC26" s="107"/>
      <c r="KWD26" s="132"/>
      <c r="KWE26" s="132"/>
      <c r="KWF26" s="132"/>
      <c r="KWG26" s="190"/>
      <c r="KWH26" s="189"/>
      <c r="KWI26" s="131"/>
      <c r="KWJ26" s="105"/>
      <c r="KWK26" s="105"/>
      <c r="KWL26" s="106"/>
      <c r="KWM26" s="107"/>
      <c r="KWN26" s="132"/>
      <c r="KWO26" s="132"/>
      <c r="KWP26" s="132"/>
      <c r="KWQ26" s="190"/>
      <c r="KWR26" s="189"/>
      <c r="KWS26" s="131"/>
      <c r="KWT26" s="105"/>
      <c r="KWU26" s="105"/>
      <c r="KWV26" s="106"/>
      <c r="KWW26" s="107"/>
      <c r="KWX26" s="132"/>
      <c r="KWY26" s="132"/>
      <c r="KWZ26" s="132"/>
      <c r="KXA26" s="190"/>
      <c r="KXB26" s="189"/>
      <c r="KXC26" s="131"/>
      <c r="KXD26" s="105"/>
      <c r="KXE26" s="105"/>
      <c r="KXF26" s="106"/>
      <c r="KXG26" s="107"/>
      <c r="KXH26" s="132"/>
      <c r="KXI26" s="132"/>
      <c r="KXJ26" s="132"/>
      <c r="KXK26" s="190"/>
      <c r="KXL26" s="189"/>
      <c r="KXM26" s="131"/>
      <c r="KXN26" s="105"/>
      <c r="KXO26" s="105"/>
      <c r="KXP26" s="106"/>
      <c r="KXQ26" s="107"/>
      <c r="KXR26" s="132"/>
      <c r="KXS26" s="132"/>
      <c r="KXT26" s="132"/>
      <c r="KXU26" s="190"/>
      <c r="KXV26" s="189"/>
      <c r="KXW26" s="131"/>
      <c r="KXX26" s="105"/>
      <c r="KXY26" s="105"/>
      <c r="KXZ26" s="106"/>
      <c r="KYA26" s="107"/>
      <c r="KYB26" s="132"/>
      <c r="KYC26" s="132"/>
      <c r="KYD26" s="132"/>
      <c r="KYE26" s="190"/>
      <c r="KYF26" s="189"/>
      <c r="KYG26" s="131"/>
      <c r="KYH26" s="105"/>
      <c r="KYI26" s="105"/>
      <c r="KYJ26" s="106"/>
      <c r="KYK26" s="107"/>
      <c r="KYL26" s="132"/>
      <c r="KYM26" s="132"/>
      <c r="KYN26" s="132"/>
      <c r="KYO26" s="190"/>
      <c r="KYP26" s="189"/>
      <c r="KYQ26" s="131"/>
      <c r="KYR26" s="105"/>
      <c r="KYS26" s="105"/>
      <c r="KYT26" s="106"/>
      <c r="KYU26" s="107"/>
      <c r="KYV26" s="132"/>
      <c r="KYW26" s="132"/>
      <c r="KYX26" s="132"/>
      <c r="KYY26" s="190"/>
      <c r="KYZ26" s="189"/>
      <c r="KZA26" s="131"/>
      <c r="KZB26" s="105"/>
      <c r="KZC26" s="105"/>
      <c r="KZD26" s="106"/>
      <c r="KZE26" s="107"/>
      <c r="KZF26" s="132"/>
      <c r="KZG26" s="132"/>
      <c r="KZH26" s="132"/>
      <c r="KZI26" s="190"/>
      <c r="KZJ26" s="189"/>
      <c r="KZK26" s="131"/>
      <c r="KZL26" s="105"/>
      <c r="KZM26" s="105"/>
      <c r="KZN26" s="106"/>
      <c r="KZO26" s="107"/>
      <c r="KZP26" s="132"/>
      <c r="KZQ26" s="132"/>
      <c r="KZR26" s="132"/>
      <c r="KZS26" s="190"/>
      <c r="KZT26" s="189"/>
      <c r="KZU26" s="131"/>
      <c r="KZV26" s="105"/>
      <c r="KZW26" s="105"/>
      <c r="KZX26" s="106"/>
      <c r="KZY26" s="107"/>
      <c r="KZZ26" s="132"/>
      <c r="LAA26" s="132"/>
      <c r="LAB26" s="132"/>
      <c r="LAC26" s="190"/>
      <c r="LAD26" s="189"/>
      <c r="LAE26" s="131"/>
      <c r="LAF26" s="105"/>
      <c r="LAG26" s="105"/>
      <c r="LAH26" s="106"/>
      <c r="LAI26" s="107"/>
      <c r="LAJ26" s="132"/>
      <c r="LAK26" s="132"/>
      <c r="LAL26" s="132"/>
      <c r="LAM26" s="190"/>
      <c r="LAN26" s="189"/>
      <c r="LAO26" s="131"/>
      <c r="LAP26" s="105"/>
      <c r="LAQ26" s="105"/>
      <c r="LAR26" s="106"/>
      <c r="LAS26" s="107"/>
      <c r="LAT26" s="132"/>
      <c r="LAU26" s="132"/>
      <c r="LAV26" s="132"/>
      <c r="LAW26" s="190"/>
      <c r="LAX26" s="189"/>
      <c r="LAY26" s="131"/>
      <c r="LAZ26" s="105"/>
      <c r="LBA26" s="105"/>
      <c r="LBB26" s="106"/>
      <c r="LBC26" s="107"/>
      <c r="LBD26" s="132"/>
      <c r="LBE26" s="132"/>
      <c r="LBF26" s="132"/>
      <c r="LBG26" s="190"/>
      <c r="LBH26" s="189"/>
      <c r="LBI26" s="131"/>
      <c r="LBJ26" s="105"/>
      <c r="LBK26" s="105"/>
      <c r="LBL26" s="106"/>
      <c r="LBM26" s="107"/>
      <c r="LBN26" s="132"/>
      <c r="LBO26" s="132"/>
      <c r="LBP26" s="132"/>
      <c r="LBQ26" s="190"/>
      <c r="LBR26" s="189"/>
      <c r="LBS26" s="131"/>
      <c r="LBT26" s="105"/>
      <c r="LBU26" s="105"/>
      <c r="LBV26" s="106"/>
      <c r="LBW26" s="107"/>
      <c r="LBX26" s="132"/>
      <c r="LBY26" s="132"/>
      <c r="LBZ26" s="132"/>
      <c r="LCA26" s="190"/>
      <c r="LCB26" s="189"/>
      <c r="LCC26" s="131"/>
      <c r="LCD26" s="105"/>
      <c r="LCE26" s="105"/>
      <c r="LCF26" s="106"/>
      <c r="LCG26" s="107"/>
      <c r="LCH26" s="132"/>
      <c r="LCI26" s="132"/>
      <c r="LCJ26" s="132"/>
      <c r="LCK26" s="190"/>
      <c r="LCL26" s="189"/>
      <c r="LCM26" s="131"/>
      <c r="LCN26" s="105"/>
      <c r="LCO26" s="105"/>
      <c r="LCP26" s="106"/>
      <c r="LCQ26" s="107"/>
      <c r="LCR26" s="132"/>
      <c r="LCS26" s="132"/>
      <c r="LCT26" s="132"/>
      <c r="LCU26" s="190"/>
      <c r="LCV26" s="189"/>
      <c r="LCW26" s="131"/>
      <c r="LCX26" s="105"/>
      <c r="LCY26" s="105"/>
      <c r="LCZ26" s="106"/>
      <c r="LDA26" s="107"/>
      <c r="LDB26" s="132"/>
      <c r="LDC26" s="132"/>
      <c r="LDD26" s="132"/>
      <c r="LDE26" s="190"/>
      <c r="LDF26" s="189"/>
      <c r="LDG26" s="131"/>
      <c r="LDH26" s="105"/>
      <c r="LDI26" s="105"/>
      <c r="LDJ26" s="106"/>
      <c r="LDK26" s="107"/>
      <c r="LDL26" s="132"/>
      <c r="LDM26" s="132"/>
      <c r="LDN26" s="132"/>
      <c r="LDO26" s="190"/>
      <c r="LDP26" s="189"/>
      <c r="LDQ26" s="131"/>
      <c r="LDR26" s="105"/>
      <c r="LDS26" s="105"/>
      <c r="LDT26" s="106"/>
      <c r="LDU26" s="107"/>
      <c r="LDV26" s="132"/>
      <c r="LDW26" s="132"/>
      <c r="LDX26" s="132"/>
      <c r="LDY26" s="190"/>
      <c r="LDZ26" s="189"/>
      <c r="LEA26" s="131"/>
      <c r="LEB26" s="105"/>
      <c r="LEC26" s="105"/>
      <c r="LED26" s="106"/>
      <c r="LEE26" s="107"/>
      <c r="LEF26" s="132"/>
      <c r="LEG26" s="132"/>
      <c r="LEH26" s="132"/>
      <c r="LEI26" s="190"/>
      <c r="LEJ26" s="189"/>
      <c r="LEK26" s="131"/>
      <c r="LEL26" s="105"/>
      <c r="LEM26" s="105"/>
      <c r="LEN26" s="106"/>
      <c r="LEO26" s="107"/>
      <c r="LEP26" s="132"/>
      <c r="LEQ26" s="132"/>
      <c r="LER26" s="132"/>
      <c r="LES26" s="190"/>
      <c r="LET26" s="189"/>
      <c r="LEU26" s="131"/>
      <c r="LEV26" s="105"/>
      <c r="LEW26" s="105"/>
      <c r="LEX26" s="106"/>
      <c r="LEY26" s="107"/>
      <c r="LEZ26" s="132"/>
      <c r="LFA26" s="132"/>
      <c r="LFB26" s="132"/>
      <c r="LFC26" s="190"/>
      <c r="LFD26" s="189"/>
      <c r="LFE26" s="131"/>
      <c r="LFF26" s="105"/>
      <c r="LFG26" s="105"/>
      <c r="LFH26" s="106"/>
      <c r="LFI26" s="107"/>
      <c r="LFJ26" s="132"/>
      <c r="LFK26" s="132"/>
      <c r="LFL26" s="132"/>
      <c r="LFM26" s="190"/>
      <c r="LFN26" s="189"/>
      <c r="LFO26" s="131"/>
      <c r="LFP26" s="105"/>
      <c r="LFQ26" s="105"/>
      <c r="LFR26" s="106"/>
      <c r="LFS26" s="107"/>
      <c r="LFT26" s="132"/>
      <c r="LFU26" s="132"/>
      <c r="LFV26" s="132"/>
      <c r="LFW26" s="190"/>
      <c r="LFX26" s="189"/>
      <c r="LFY26" s="131"/>
      <c r="LFZ26" s="105"/>
      <c r="LGA26" s="105"/>
      <c r="LGB26" s="106"/>
      <c r="LGC26" s="107"/>
      <c r="LGD26" s="132"/>
      <c r="LGE26" s="132"/>
      <c r="LGF26" s="132"/>
      <c r="LGG26" s="190"/>
      <c r="LGH26" s="189"/>
      <c r="LGI26" s="131"/>
      <c r="LGJ26" s="105"/>
      <c r="LGK26" s="105"/>
      <c r="LGL26" s="106"/>
      <c r="LGM26" s="107"/>
      <c r="LGN26" s="132"/>
      <c r="LGO26" s="132"/>
      <c r="LGP26" s="132"/>
      <c r="LGQ26" s="190"/>
      <c r="LGR26" s="189"/>
      <c r="LGS26" s="131"/>
      <c r="LGT26" s="105"/>
      <c r="LGU26" s="105"/>
      <c r="LGV26" s="106"/>
      <c r="LGW26" s="107"/>
      <c r="LGX26" s="132"/>
      <c r="LGY26" s="132"/>
      <c r="LGZ26" s="132"/>
      <c r="LHA26" s="190"/>
      <c r="LHB26" s="189"/>
      <c r="LHC26" s="131"/>
      <c r="LHD26" s="105"/>
      <c r="LHE26" s="105"/>
      <c r="LHF26" s="106"/>
      <c r="LHG26" s="107"/>
      <c r="LHH26" s="132"/>
      <c r="LHI26" s="132"/>
      <c r="LHJ26" s="132"/>
      <c r="LHK26" s="190"/>
      <c r="LHL26" s="189"/>
      <c r="LHM26" s="131"/>
      <c r="LHN26" s="105"/>
      <c r="LHO26" s="105"/>
      <c r="LHP26" s="106"/>
      <c r="LHQ26" s="107"/>
      <c r="LHR26" s="132"/>
      <c r="LHS26" s="132"/>
      <c r="LHT26" s="132"/>
      <c r="LHU26" s="190"/>
      <c r="LHV26" s="189"/>
      <c r="LHW26" s="131"/>
      <c r="LHX26" s="105"/>
      <c r="LHY26" s="105"/>
      <c r="LHZ26" s="106"/>
      <c r="LIA26" s="107"/>
      <c r="LIB26" s="132"/>
      <c r="LIC26" s="132"/>
      <c r="LID26" s="132"/>
      <c r="LIE26" s="190"/>
      <c r="LIF26" s="189"/>
      <c r="LIG26" s="131"/>
      <c r="LIH26" s="105"/>
      <c r="LII26" s="105"/>
      <c r="LIJ26" s="106"/>
      <c r="LIK26" s="107"/>
      <c r="LIL26" s="132"/>
      <c r="LIM26" s="132"/>
      <c r="LIN26" s="132"/>
      <c r="LIO26" s="190"/>
      <c r="LIP26" s="189"/>
      <c r="LIQ26" s="131"/>
      <c r="LIR26" s="105"/>
      <c r="LIS26" s="105"/>
      <c r="LIT26" s="106"/>
      <c r="LIU26" s="107"/>
      <c r="LIV26" s="132"/>
      <c r="LIW26" s="132"/>
      <c r="LIX26" s="132"/>
      <c r="LIY26" s="190"/>
      <c r="LIZ26" s="189"/>
      <c r="LJA26" s="131"/>
      <c r="LJB26" s="105"/>
      <c r="LJC26" s="105"/>
      <c r="LJD26" s="106"/>
      <c r="LJE26" s="107"/>
      <c r="LJF26" s="132"/>
      <c r="LJG26" s="132"/>
      <c r="LJH26" s="132"/>
      <c r="LJI26" s="190"/>
      <c r="LJJ26" s="189"/>
      <c r="LJK26" s="131"/>
      <c r="LJL26" s="105"/>
      <c r="LJM26" s="105"/>
      <c r="LJN26" s="106"/>
      <c r="LJO26" s="107"/>
      <c r="LJP26" s="132"/>
      <c r="LJQ26" s="132"/>
      <c r="LJR26" s="132"/>
      <c r="LJS26" s="190"/>
      <c r="LJT26" s="189"/>
      <c r="LJU26" s="131"/>
      <c r="LJV26" s="105"/>
      <c r="LJW26" s="105"/>
      <c r="LJX26" s="106"/>
      <c r="LJY26" s="107"/>
      <c r="LJZ26" s="132"/>
      <c r="LKA26" s="132"/>
      <c r="LKB26" s="132"/>
      <c r="LKC26" s="190"/>
      <c r="LKD26" s="189"/>
      <c r="LKE26" s="131"/>
      <c r="LKF26" s="105"/>
      <c r="LKG26" s="105"/>
      <c r="LKH26" s="106"/>
      <c r="LKI26" s="107"/>
      <c r="LKJ26" s="132"/>
      <c r="LKK26" s="132"/>
      <c r="LKL26" s="132"/>
      <c r="LKM26" s="190"/>
      <c r="LKN26" s="189"/>
      <c r="LKO26" s="131"/>
      <c r="LKP26" s="105"/>
      <c r="LKQ26" s="105"/>
      <c r="LKR26" s="106"/>
      <c r="LKS26" s="107"/>
      <c r="LKT26" s="132"/>
      <c r="LKU26" s="132"/>
      <c r="LKV26" s="132"/>
      <c r="LKW26" s="190"/>
      <c r="LKX26" s="189"/>
      <c r="LKY26" s="131"/>
      <c r="LKZ26" s="105"/>
      <c r="LLA26" s="105"/>
      <c r="LLB26" s="106"/>
      <c r="LLC26" s="107"/>
      <c r="LLD26" s="132"/>
      <c r="LLE26" s="132"/>
      <c r="LLF26" s="132"/>
      <c r="LLG26" s="190"/>
      <c r="LLH26" s="189"/>
      <c r="LLI26" s="131"/>
      <c r="LLJ26" s="105"/>
      <c r="LLK26" s="105"/>
      <c r="LLL26" s="106"/>
      <c r="LLM26" s="107"/>
      <c r="LLN26" s="132"/>
      <c r="LLO26" s="132"/>
      <c r="LLP26" s="132"/>
      <c r="LLQ26" s="190"/>
      <c r="LLR26" s="189"/>
      <c r="LLS26" s="131"/>
      <c r="LLT26" s="105"/>
      <c r="LLU26" s="105"/>
      <c r="LLV26" s="106"/>
      <c r="LLW26" s="107"/>
      <c r="LLX26" s="132"/>
      <c r="LLY26" s="132"/>
      <c r="LLZ26" s="132"/>
      <c r="LMA26" s="190"/>
      <c r="LMB26" s="189"/>
      <c r="LMC26" s="131"/>
      <c r="LMD26" s="105"/>
      <c r="LME26" s="105"/>
      <c r="LMF26" s="106"/>
      <c r="LMG26" s="107"/>
      <c r="LMH26" s="132"/>
      <c r="LMI26" s="132"/>
      <c r="LMJ26" s="132"/>
      <c r="LMK26" s="190"/>
      <c r="LML26" s="189"/>
      <c r="LMM26" s="131"/>
      <c r="LMN26" s="105"/>
      <c r="LMO26" s="105"/>
      <c r="LMP26" s="106"/>
      <c r="LMQ26" s="107"/>
      <c r="LMR26" s="132"/>
      <c r="LMS26" s="132"/>
      <c r="LMT26" s="132"/>
      <c r="LMU26" s="190"/>
      <c r="LMV26" s="189"/>
      <c r="LMW26" s="131"/>
      <c r="LMX26" s="105"/>
      <c r="LMY26" s="105"/>
      <c r="LMZ26" s="106"/>
      <c r="LNA26" s="107"/>
      <c r="LNB26" s="132"/>
      <c r="LNC26" s="132"/>
      <c r="LND26" s="132"/>
      <c r="LNE26" s="190"/>
      <c r="LNF26" s="189"/>
      <c r="LNG26" s="131"/>
      <c r="LNH26" s="105"/>
      <c r="LNI26" s="105"/>
      <c r="LNJ26" s="106"/>
      <c r="LNK26" s="107"/>
      <c r="LNL26" s="132"/>
      <c r="LNM26" s="132"/>
      <c r="LNN26" s="132"/>
      <c r="LNO26" s="190"/>
      <c r="LNP26" s="189"/>
      <c r="LNQ26" s="131"/>
      <c r="LNR26" s="105"/>
      <c r="LNS26" s="105"/>
      <c r="LNT26" s="106"/>
      <c r="LNU26" s="107"/>
      <c r="LNV26" s="132"/>
      <c r="LNW26" s="132"/>
      <c r="LNX26" s="132"/>
      <c r="LNY26" s="190"/>
      <c r="LNZ26" s="189"/>
      <c r="LOA26" s="131"/>
      <c r="LOB26" s="105"/>
      <c r="LOC26" s="105"/>
      <c r="LOD26" s="106"/>
      <c r="LOE26" s="107"/>
      <c r="LOF26" s="132"/>
      <c r="LOG26" s="132"/>
      <c r="LOH26" s="132"/>
      <c r="LOI26" s="190"/>
      <c r="LOJ26" s="189"/>
      <c r="LOK26" s="131"/>
      <c r="LOL26" s="105"/>
      <c r="LOM26" s="105"/>
      <c r="LON26" s="106"/>
      <c r="LOO26" s="107"/>
      <c r="LOP26" s="132"/>
      <c r="LOQ26" s="132"/>
      <c r="LOR26" s="132"/>
      <c r="LOS26" s="190"/>
      <c r="LOT26" s="189"/>
      <c r="LOU26" s="131"/>
      <c r="LOV26" s="105"/>
      <c r="LOW26" s="105"/>
      <c r="LOX26" s="106"/>
      <c r="LOY26" s="107"/>
      <c r="LOZ26" s="132"/>
      <c r="LPA26" s="132"/>
      <c r="LPB26" s="132"/>
      <c r="LPC26" s="190"/>
      <c r="LPD26" s="189"/>
      <c r="LPE26" s="131"/>
      <c r="LPF26" s="105"/>
      <c r="LPG26" s="105"/>
      <c r="LPH26" s="106"/>
      <c r="LPI26" s="107"/>
      <c r="LPJ26" s="132"/>
      <c r="LPK26" s="132"/>
      <c r="LPL26" s="132"/>
      <c r="LPM26" s="190"/>
      <c r="LPN26" s="189"/>
      <c r="LPO26" s="131"/>
      <c r="LPP26" s="105"/>
      <c r="LPQ26" s="105"/>
      <c r="LPR26" s="106"/>
      <c r="LPS26" s="107"/>
      <c r="LPT26" s="132"/>
      <c r="LPU26" s="132"/>
      <c r="LPV26" s="132"/>
      <c r="LPW26" s="190"/>
      <c r="LPX26" s="189"/>
      <c r="LPY26" s="131"/>
      <c r="LPZ26" s="105"/>
      <c r="LQA26" s="105"/>
      <c r="LQB26" s="106"/>
      <c r="LQC26" s="107"/>
      <c r="LQD26" s="132"/>
      <c r="LQE26" s="132"/>
      <c r="LQF26" s="132"/>
      <c r="LQG26" s="190"/>
      <c r="LQH26" s="189"/>
      <c r="LQI26" s="131"/>
      <c r="LQJ26" s="105"/>
      <c r="LQK26" s="105"/>
      <c r="LQL26" s="106"/>
      <c r="LQM26" s="107"/>
      <c r="LQN26" s="132"/>
      <c r="LQO26" s="132"/>
      <c r="LQP26" s="132"/>
      <c r="LQQ26" s="190"/>
      <c r="LQR26" s="189"/>
      <c r="LQS26" s="131"/>
      <c r="LQT26" s="105"/>
      <c r="LQU26" s="105"/>
      <c r="LQV26" s="106"/>
      <c r="LQW26" s="107"/>
      <c r="LQX26" s="132"/>
      <c r="LQY26" s="132"/>
      <c r="LQZ26" s="132"/>
      <c r="LRA26" s="190"/>
      <c r="LRB26" s="189"/>
      <c r="LRC26" s="131"/>
      <c r="LRD26" s="105"/>
      <c r="LRE26" s="105"/>
      <c r="LRF26" s="106"/>
      <c r="LRG26" s="107"/>
      <c r="LRH26" s="132"/>
      <c r="LRI26" s="132"/>
      <c r="LRJ26" s="132"/>
      <c r="LRK26" s="190"/>
      <c r="LRL26" s="189"/>
      <c r="LRM26" s="131"/>
      <c r="LRN26" s="105"/>
      <c r="LRO26" s="105"/>
      <c r="LRP26" s="106"/>
      <c r="LRQ26" s="107"/>
      <c r="LRR26" s="132"/>
      <c r="LRS26" s="132"/>
      <c r="LRT26" s="132"/>
      <c r="LRU26" s="190"/>
      <c r="LRV26" s="189"/>
      <c r="LRW26" s="131"/>
      <c r="LRX26" s="105"/>
      <c r="LRY26" s="105"/>
      <c r="LRZ26" s="106"/>
      <c r="LSA26" s="107"/>
      <c r="LSB26" s="132"/>
      <c r="LSC26" s="132"/>
      <c r="LSD26" s="132"/>
      <c r="LSE26" s="190"/>
      <c r="LSF26" s="189"/>
      <c r="LSG26" s="131"/>
      <c r="LSH26" s="105"/>
      <c r="LSI26" s="105"/>
      <c r="LSJ26" s="106"/>
      <c r="LSK26" s="107"/>
      <c r="LSL26" s="132"/>
      <c r="LSM26" s="132"/>
      <c r="LSN26" s="132"/>
      <c r="LSO26" s="190"/>
      <c r="LSP26" s="189"/>
      <c r="LSQ26" s="131"/>
      <c r="LSR26" s="105"/>
      <c r="LSS26" s="105"/>
      <c r="LST26" s="106"/>
      <c r="LSU26" s="107"/>
      <c r="LSV26" s="132"/>
      <c r="LSW26" s="132"/>
      <c r="LSX26" s="132"/>
      <c r="LSY26" s="190"/>
      <c r="LSZ26" s="189"/>
      <c r="LTA26" s="131"/>
      <c r="LTB26" s="105"/>
      <c r="LTC26" s="105"/>
      <c r="LTD26" s="106"/>
      <c r="LTE26" s="107"/>
      <c r="LTF26" s="132"/>
      <c r="LTG26" s="132"/>
      <c r="LTH26" s="132"/>
      <c r="LTI26" s="190"/>
      <c r="LTJ26" s="189"/>
      <c r="LTK26" s="131"/>
      <c r="LTL26" s="105"/>
      <c r="LTM26" s="105"/>
      <c r="LTN26" s="106"/>
      <c r="LTO26" s="107"/>
      <c r="LTP26" s="132"/>
      <c r="LTQ26" s="132"/>
      <c r="LTR26" s="132"/>
      <c r="LTS26" s="190"/>
      <c r="LTT26" s="189"/>
      <c r="LTU26" s="131"/>
      <c r="LTV26" s="105"/>
      <c r="LTW26" s="105"/>
      <c r="LTX26" s="106"/>
      <c r="LTY26" s="107"/>
      <c r="LTZ26" s="132"/>
      <c r="LUA26" s="132"/>
      <c r="LUB26" s="132"/>
      <c r="LUC26" s="190"/>
      <c r="LUD26" s="189"/>
      <c r="LUE26" s="131"/>
      <c r="LUF26" s="105"/>
      <c r="LUG26" s="105"/>
      <c r="LUH26" s="106"/>
      <c r="LUI26" s="107"/>
      <c r="LUJ26" s="132"/>
      <c r="LUK26" s="132"/>
      <c r="LUL26" s="132"/>
      <c r="LUM26" s="190"/>
      <c r="LUN26" s="189"/>
      <c r="LUO26" s="131"/>
      <c r="LUP26" s="105"/>
      <c r="LUQ26" s="105"/>
      <c r="LUR26" s="106"/>
      <c r="LUS26" s="107"/>
      <c r="LUT26" s="132"/>
      <c r="LUU26" s="132"/>
      <c r="LUV26" s="132"/>
      <c r="LUW26" s="190"/>
      <c r="LUX26" s="189"/>
      <c r="LUY26" s="131"/>
      <c r="LUZ26" s="105"/>
      <c r="LVA26" s="105"/>
      <c r="LVB26" s="106"/>
      <c r="LVC26" s="107"/>
      <c r="LVD26" s="132"/>
      <c r="LVE26" s="132"/>
      <c r="LVF26" s="132"/>
      <c r="LVG26" s="190"/>
      <c r="LVH26" s="189"/>
      <c r="LVI26" s="131"/>
      <c r="LVJ26" s="105"/>
      <c r="LVK26" s="105"/>
      <c r="LVL26" s="106"/>
      <c r="LVM26" s="107"/>
      <c r="LVN26" s="132"/>
      <c r="LVO26" s="132"/>
      <c r="LVP26" s="132"/>
      <c r="LVQ26" s="190"/>
      <c r="LVR26" s="189"/>
      <c r="LVS26" s="131"/>
      <c r="LVT26" s="105"/>
      <c r="LVU26" s="105"/>
      <c r="LVV26" s="106"/>
      <c r="LVW26" s="107"/>
      <c r="LVX26" s="132"/>
      <c r="LVY26" s="132"/>
      <c r="LVZ26" s="132"/>
      <c r="LWA26" s="190"/>
      <c r="LWB26" s="189"/>
      <c r="LWC26" s="131"/>
      <c r="LWD26" s="105"/>
      <c r="LWE26" s="105"/>
      <c r="LWF26" s="106"/>
      <c r="LWG26" s="107"/>
      <c r="LWH26" s="132"/>
      <c r="LWI26" s="132"/>
      <c r="LWJ26" s="132"/>
      <c r="LWK26" s="190"/>
      <c r="LWL26" s="189"/>
      <c r="LWM26" s="131"/>
      <c r="LWN26" s="105"/>
      <c r="LWO26" s="105"/>
      <c r="LWP26" s="106"/>
      <c r="LWQ26" s="107"/>
      <c r="LWR26" s="132"/>
      <c r="LWS26" s="132"/>
      <c r="LWT26" s="132"/>
      <c r="LWU26" s="190"/>
      <c r="LWV26" s="189"/>
      <c r="LWW26" s="131"/>
      <c r="LWX26" s="105"/>
      <c r="LWY26" s="105"/>
      <c r="LWZ26" s="106"/>
      <c r="LXA26" s="107"/>
      <c r="LXB26" s="132"/>
      <c r="LXC26" s="132"/>
      <c r="LXD26" s="132"/>
      <c r="LXE26" s="190"/>
      <c r="LXF26" s="189"/>
      <c r="LXG26" s="131"/>
      <c r="LXH26" s="105"/>
      <c r="LXI26" s="105"/>
      <c r="LXJ26" s="106"/>
      <c r="LXK26" s="107"/>
      <c r="LXL26" s="132"/>
      <c r="LXM26" s="132"/>
      <c r="LXN26" s="132"/>
      <c r="LXO26" s="190"/>
      <c r="LXP26" s="189"/>
      <c r="LXQ26" s="131"/>
      <c r="LXR26" s="105"/>
      <c r="LXS26" s="105"/>
      <c r="LXT26" s="106"/>
      <c r="LXU26" s="107"/>
      <c r="LXV26" s="132"/>
      <c r="LXW26" s="132"/>
      <c r="LXX26" s="132"/>
      <c r="LXY26" s="190"/>
      <c r="LXZ26" s="189"/>
      <c r="LYA26" s="131"/>
      <c r="LYB26" s="105"/>
      <c r="LYC26" s="105"/>
      <c r="LYD26" s="106"/>
      <c r="LYE26" s="107"/>
      <c r="LYF26" s="132"/>
      <c r="LYG26" s="132"/>
      <c r="LYH26" s="132"/>
      <c r="LYI26" s="190"/>
      <c r="LYJ26" s="189"/>
      <c r="LYK26" s="131"/>
      <c r="LYL26" s="105"/>
      <c r="LYM26" s="105"/>
      <c r="LYN26" s="106"/>
      <c r="LYO26" s="107"/>
      <c r="LYP26" s="132"/>
      <c r="LYQ26" s="132"/>
      <c r="LYR26" s="132"/>
      <c r="LYS26" s="190"/>
      <c r="LYT26" s="189"/>
      <c r="LYU26" s="131"/>
      <c r="LYV26" s="105"/>
      <c r="LYW26" s="105"/>
      <c r="LYX26" s="106"/>
      <c r="LYY26" s="107"/>
      <c r="LYZ26" s="132"/>
      <c r="LZA26" s="132"/>
      <c r="LZB26" s="132"/>
      <c r="LZC26" s="190"/>
      <c r="LZD26" s="189"/>
      <c r="LZE26" s="131"/>
      <c r="LZF26" s="105"/>
      <c r="LZG26" s="105"/>
      <c r="LZH26" s="106"/>
      <c r="LZI26" s="107"/>
      <c r="LZJ26" s="132"/>
      <c r="LZK26" s="132"/>
      <c r="LZL26" s="132"/>
      <c r="LZM26" s="190"/>
      <c r="LZN26" s="189"/>
      <c r="LZO26" s="131"/>
      <c r="LZP26" s="105"/>
      <c r="LZQ26" s="105"/>
      <c r="LZR26" s="106"/>
      <c r="LZS26" s="107"/>
      <c r="LZT26" s="132"/>
      <c r="LZU26" s="132"/>
      <c r="LZV26" s="132"/>
      <c r="LZW26" s="190"/>
      <c r="LZX26" s="189"/>
      <c r="LZY26" s="131"/>
      <c r="LZZ26" s="105"/>
      <c r="MAA26" s="105"/>
      <c r="MAB26" s="106"/>
      <c r="MAC26" s="107"/>
      <c r="MAD26" s="132"/>
      <c r="MAE26" s="132"/>
      <c r="MAF26" s="132"/>
      <c r="MAG26" s="190"/>
      <c r="MAH26" s="189"/>
      <c r="MAI26" s="131"/>
      <c r="MAJ26" s="105"/>
      <c r="MAK26" s="105"/>
      <c r="MAL26" s="106"/>
      <c r="MAM26" s="107"/>
      <c r="MAN26" s="132"/>
      <c r="MAO26" s="132"/>
      <c r="MAP26" s="132"/>
      <c r="MAQ26" s="190"/>
      <c r="MAR26" s="189"/>
      <c r="MAS26" s="131"/>
      <c r="MAT26" s="105"/>
      <c r="MAU26" s="105"/>
      <c r="MAV26" s="106"/>
      <c r="MAW26" s="107"/>
      <c r="MAX26" s="132"/>
      <c r="MAY26" s="132"/>
      <c r="MAZ26" s="132"/>
      <c r="MBA26" s="190"/>
      <c r="MBB26" s="189"/>
      <c r="MBC26" s="131"/>
      <c r="MBD26" s="105"/>
      <c r="MBE26" s="105"/>
      <c r="MBF26" s="106"/>
      <c r="MBG26" s="107"/>
      <c r="MBH26" s="132"/>
      <c r="MBI26" s="132"/>
      <c r="MBJ26" s="132"/>
      <c r="MBK26" s="190"/>
      <c r="MBL26" s="189"/>
      <c r="MBM26" s="131"/>
      <c r="MBN26" s="105"/>
      <c r="MBO26" s="105"/>
      <c r="MBP26" s="106"/>
      <c r="MBQ26" s="107"/>
      <c r="MBR26" s="132"/>
      <c r="MBS26" s="132"/>
      <c r="MBT26" s="132"/>
      <c r="MBU26" s="190"/>
      <c r="MBV26" s="189"/>
      <c r="MBW26" s="131"/>
      <c r="MBX26" s="105"/>
      <c r="MBY26" s="105"/>
      <c r="MBZ26" s="106"/>
      <c r="MCA26" s="107"/>
      <c r="MCB26" s="132"/>
      <c r="MCC26" s="132"/>
      <c r="MCD26" s="132"/>
      <c r="MCE26" s="190"/>
      <c r="MCF26" s="189"/>
      <c r="MCG26" s="131"/>
      <c r="MCH26" s="105"/>
      <c r="MCI26" s="105"/>
      <c r="MCJ26" s="106"/>
      <c r="MCK26" s="107"/>
      <c r="MCL26" s="132"/>
      <c r="MCM26" s="132"/>
      <c r="MCN26" s="132"/>
      <c r="MCO26" s="190"/>
      <c r="MCP26" s="189"/>
      <c r="MCQ26" s="131"/>
      <c r="MCR26" s="105"/>
      <c r="MCS26" s="105"/>
      <c r="MCT26" s="106"/>
      <c r="MCU26" s="107"/>
      <c r="MCV26" s="132"/>
      <c r="MCW26" s="132"/>
      <c r="MCX26" s="132"/>
      <c r="MCY26" s="190"/>
      <c r="MCZ26" s="189"/>
      <c r="MDA26" s="131"/>
      <c r="MDB26" s="105"/>
      <c r="MDC26" s="105"/>
      <c r="MDD26" s="106"/>
      <c r="MDE26" s="107"/>
      <c r="MDF26" s="132"/>
      <c r="MDG26" s="132"/>
      <c r="MDH26" s="132"/>
      <c r="MDI26" s="190"/>
      <c r="MDJ26" s="189"/>
      <c r="MDK26" s="131"/>
      <c r="MDL26" s="105"/>
      <c r="MDM26" s="105"/>
      <c r="MDN26" s="106"/>
      <c r="MDO26" s="107"/>
      <c r="MDP26" s="132"/>
      <c r="MDQ26" s="132"/>
      <c r="MDR26" s="132"/>
      <c r="MDS26" s="190"/>
      <c r="MDT26" s="189"/>
      <c r="MDU26" s="131"/>
      <c r="MDV26" s="105"/>
      <c r="MDW26" s="105"/>
      <c r="MDX26" s="106"/>
      <c r="MDY26" s="107"/>
      <c r="MDZ26" s="132"/>
      <c r="MEA26" s="132"/>
      <c r="MEB26" s="132"/>
      <c r="MEC26" s="190"/>
      <c r="MED26" s="189"/>
      <c r="MEE26" s="131"/>
      <c r="MEF26" s="105"/>
      <c r="MEG26" s="105"/>
      <c r="MEH26" s="106"/>
      <c r="MEI26" s="107"/>
      <c r="MEJ26" s="132"/>
      <c r="MEK26" s="132"/>
      <c r="MEL26" s="132"/>
      <c r="MEM26" s="190"/>
      <c r="MEN26" s="189"/>
      <c r="MEO26" s="131"/>
      <c r="MEP26" s="105"/>
      <c r="MEQ26" s="105"/>
      <c r="MER26" s="106"/>
      <c r="MES26" s="107"/>
      <c r="MET26" s="132"/>
      <c r="MEU26" s="132"/>
      <c r="MEV26" s="132"/>
      <c r="MEW26" s="190"/>
      <c r="MEX26" s="189"/>
      <c r="MEY26" s="131"/>
      <c r="MEZ26" s="105"/>
      <c r="MFA26" s="105"/>
      <c r="MFB26" s="106"/>
      <c r="MFC26" s="107"/>
      <c r="MFD26" s="132"/>
      <c r="MFE26" s="132"/>
      <c r="MFF26" s="132"/>
      <c r="MFG26" s="190"/>
      <c r="MFH26" s="189"/>
      <c r="MFI26" s="131"/>
      <c r="MFJ26" s="105"/>
      <c r="MFK26" s="105"/>
      <c r="MFL26" s="106"/>
      <c r="MFM26" s="107"/>
      <c r="MFN26" s="132"/>
      <c r="MFO26" s="132"/>
      <c r="MFP26" s="132"/>
      <c r="MFQ26" s="190"/>
      <c r="MFR26" s="189"/>
      <c r="MFS26" s="131"/>
      <c r="MFT26" s="105"/>
      <c r="MFU26" s="105"/>
      <c r="MFV26" s="106"/>
      <c r="MFW26" s="107"/>
      <c r="MFX26" s="132"/>
      <c r="MFY26" s="132"/>
      <c r="MFZ26" s="132"/>
      <c r="MGA26" s="190"/>
      <c r="MGB26" s="189"/>
      <c r="MGC26" s="131"/>
      <c r="MGD26" s="105"/>
      <c r="MGE26" s="105"/>
      <c r="MGF26" s="106"/>
      <c r="MGG26" s="107"/>
      <c r="MGH26" s="132"/>
      <c r="MGI26" s="132"/>
      <c r="MGJ26" s="132"/>
      <c r="MGK26" s="190"/>
      <c r="MGL26" s="189"/>
      <c r="MGM26" s="131"/>
      <c r="MGN26" s="105"/>
      <c r="MGO26" s="105"/>
      <c r="MGP26" s="106"/>
      <c r="MGQ26" s="107"/>
      <c r="MGR26" s="132"/>
      <c r="MGS26" s="132"/>
      <c r="MGT26" s="132"/>
      <c r="MGU26" s="190"/>
      <c r="MGV26" s="189"/>
      <c r="MGW26" s="131"/>
      <c r="MGX26" s="105"/>
      <c r="MGY26" s="105"/>
      <c r="MGZ26" s="106"/>
      <c r="MHA26" s="107"/>
      <c r="MHB26" s="132"/>
      <c r="MHC26" s="132"/>
      <c r="MHD26" s="132"/>
      <c r="MHE26" s="190"/>
      <c r="MHF26" s="189"/>
      <c r="MHG26" s="131"/>
      <c r="MHH26" s="105"/>
      <c r="MHI26" s="105"/>
      <c r="MHJ26" s="106"/>
      <c r="MHK26" s="107"/>
      <c r="MHL26" s="132"/>
      <c r="MHM26" s="132"/>
      <c r="MHN26" s="132"/>
      <c r="MHO26" s="190"/>
      <c r="MHP26" s="189"/>
      <c r="MHQ26" s="131"/>
      <c r="MHR26" s="105"/>
      <c r="MHS26" s="105"/>
      <c r="MHT26" s="106"/>
      <c r="MHU26" s="107"/>
      <c r="MHV26" s="132"/>
      <c r="MHW26" s="132"/>
      <c r="MHX26" s="132"/>
      <c r="MHY26" s="190"/>
      <c r="MHZ26" s="189"/>
      <c r="MIA26" s="131"/>
      <c r="MIB26" s="105"/>
      <c r="MIC26" s="105"/>
      <c r="MID26" s="106"/>
      <c r="MIE26" s="107"/>
      <c r="MIF26" s="132"/>
      <c r="MIG26" s="132"/>
      <c r="MIH26" s="132"/>
      <c r="MII26" s="190"/>
      <c r="MIJ26" s="189"/>
      <c r="MIK26" s="131"/>
      <c r="MIL26" s="105"/>
      <c r="MIM26" s="105"/>
      <c r="MIN26" s="106"/>
      <c r="MIO26" s="107"/>
      <c r="MIP26" s="132"/>
      <c r="MIQ26" s="132"/>
      <c r="MIR26" s="132"/>
      <c r="MIS26" s="190"/>
      <c r="MIT26" s="189"/>
      <c r="MIU26" s="131"/>
      <c r="MIV26" s="105"/>
      <c r="MIW26" s="105"/>
      <c r="MIX26" s="106"/>
      <c r="MIY26" s="107"/>
      <c r="MIZ26" s="132"/>
      <c r="MJA26" s="132"/>
      <c r="MJB26" s="132"/>
      <c r="MJC26" s="190"/>
      <c r="MJD26" s="189"/>
      <c r="MJE26" s="131"/>
      <c r="MJF26" s="105"/>
      <c r="MJG26" s="105"/>
      <c r="MJH26" s="106"/>
      <c r="MJI26" s="107"/>
      <c r="MJJ26" s="132"/>
      <c r="MJK26" s="132"/>
      <c r="MJL26" s="132"/>
      <c r="MJM26" s="190"/>
      <c r="MJN26" s="189"/>
      <c r="MJO26" s="131"/>
      <c r="MJP26" s="105"/>
      <c r="MJQ26" s="105"/>
      <c r="MJR26" s="106"/>
      <c r="MJS26" s="107"/>
      <c r="MJT26" s="132"/>
      <c r="MJU26" s="132"/>
      <c r="MJV26" s="132"/>
      <c r="MJW26" s="190"/>
      <c r="MJX26" s="189"/>
      <c r="MJY26" s="131"/>
      <c r="MJZ26" s="105"/>
      <c r="MKA26" s="105"/>
      <c r="MKB26" s="106"/>
      <c r="MKC26" s="107"/>
      <c r="MKD26" s="132"/>
      <c r="MKE26" s="132"/>
      <c r="MKF26" s="132"/>
      <c r="MKG26" s="190"/>
      <c r="MKH26" s="189"/>
      <c r="MKI26" s="131"/>
      <c r="MKJ26" s="105"/>
      <c r="MKK26" s="105"/>
      <c r="MKL26" s="106"/>
      <c r="MKM26" s="107"/>
      <c r="MKN26" s="132"/>
      <c r="MKO26" s="132"/>
      <c r="MKP26" s="132"/>
      <c r="MKQ26" s="190"/>
      <c r="MKR26" s="189"/>
      <c r="MKS26" s="131"/>
      <c r="MKT26" s="105"/>
      <c r="MKU26" s="105"/>
      <c r="MKV26" s="106"/>
      <c r="MKW26" s="107"/>
      <c r="MKX26" s="132"/>
      <c r="MKY26" s="132"/>
      <c r="MKZ26" s="132"/>
      <c r="MLA26" s="190"/>
      <c r="MLB26" s="189"/>
      <c r="MLC26" s="131"/>
      <c r="MLD26" s="105"/>
      <c r="MLE26" s="105"/>
      <c r="MLF26" s="106"/>
      <c r="MLG26" s="107"/>
      <c r="MLH26" s="132"/>
      <c r="MLI26" s="132"/>
      <c r="MLJ26" s="132"/>
      <c r="MLK26" s="190"/>
      <c r="MLL26" s="189"/>
      <c r="MLM26" s="131"/>
      <c r="MLN26" s="105"/>
      <c r="MLO26" s="105"/>
      <c r="MLP26" s="106"/>
      <c r="MLQ26" s="107"/>
      <c r="MLR26" s="132"/>
      <c r="MLS26" s="132"/>
      <c r="MLT26" s="132"/>
      <c r="MLU26" s="190"/>
      <c r="MLV26" s="189"/>
      <c r="MLW26" s="131"/>
      <c r="MLX26" s="105"/>
      <c r="MLY26" s="105"/>
      <c r="MLZ26" s="106"/>
      <c r="MMA26" s="107"/>
      <c r="MMB26" s="132"/>
      <c r="MMC26" s="132"/>
      <c r="MMD26" s="132"/>
      <c r="MME26" s="190"/>
      <c r="MMF26" s="189"/>
      <c r="MMG26" s="131"/>
      <c r="MMH26" s="105"/>
      <c r="MMI26" s="105"/>
      <c r="MMJ26" s="106"/>
      <c r="MMK26" s="107"/>
      <c r="MML26" s="132"/>
      <c r="MMM26" s="132"/>
      <c r="MMN26" s="132"/>
      <c r="MMO26" s="190"/>
      <c r="MMP26" s="189"/>
      <c r="MMQ26" s="131"/>
      <c r="MMR26" s="105"/>
      <c r="MMS26" s="105"/>
      <c r="MMT26" s="106"/>
      <c r="MMU26" s="107"/>
      <c r="MMV26" s="132"/>
      <c r="MMW26" s="132"/>
      <c r="MMX26" s="132"/>
      <c r="MMY26" s="190"/>
      <c r="MMZ26" s="189"/>
      <c r="MNA26" s="131"/>
      <c r="MNB26" s="105"/>
      <c r="MNC26" s="105"/>
      <c r="MND26" s="106"/>
      <c r="MNE26" s="107"/>
      <c r="MNF26" s="132"/>
      <c r="MNG26" s="132"/>
      <c r="MNH26" s="132"/>
      <c r="MNI26" s="190"/>
      <c r="MNJ26" s="189"/>
      <c r="MNK26" s="131"/>
      <c r="MNL26" s="105"/>
      <c r="MNM26" s="105"/>
      <c r="MNN26" s="106"/>
      <c r="MNO26" s="107"/>
      <c r="MNP26" s="132"/>
      <c r="MNQ26" s="132"/>
      <c r="MNR26" s="132"/>
      <c r="MNS26" s="190"/>
      <c r="MNT26" s="189"/>
      <c r="MNU26" s="131"/>
      <c r="MNV26" s="105"/>
      <c r="MNW26" s="105"/>
      <c r="MNX26" s="106"/>
      <c r="MNY26" s="107"/>
      <c r="MNZ26" s="132"/>
      <c r="MOA26" s="132"/>
      <c r="MOB26" s="132"/>
      <c r="MOC26" s="190"/>
      <c r="MOD26" s="189"/>
      <c r="MOE26" s="131"/>
      <c r="MOF26" s="105"/>
      <c r="MOG26" s="105"/>
      <c r="MOH26" s="106"/>
      <c r="MOI26" s="107"/>
      <c r="MOJ26" s="132"/>
      <c r="MOK26" s="132"/>
      <c r="MOL26" s="132"/>
      <c r="MOM26" s="190"/>
      <c r="MON26" s="189"/>
      <c r="MOO26" s="131"/>
      <c r="MOP26" s="105"/>
      <c r="MOQ26" s="105"/>
      <c r="MOR26" s="106"/>
      <c r="MOS26" s="107"/>
      <c r="MOT26" s="132"/>
      <c r="MOU26" s="132"/>
      <c r="MOV26" s="132"/>
      <c r="MOW26" s="190"/>
      <c r="MOX26" s="189"/>
      <c r="MOY26" s="131"/>
      <c r="MOZ26" s="105"/>
      <c r="MPA26" s="105"/>
      <c r="MPB26" s="106"/>
      <c r="MPC26" s="107"/>
      <c r="MPD26" s="132"/>
      <c r="MPE26" s="132"/>
      <c r="MPF26" s="132"/>
      <c r="MPG26" s="190"/>
      <c r="MPH26" s="189"/>
      <c r="MPI26" s="131"/>
      <c r="MPJ26" s="105"/>
      <c r="MPK26" s="105"/>
      <c r="MPL26" s="106"/>
      <c r="MPM26" s="107"/>
      <c r="MPN26" s="132"/>
      <c r="MPO26" s="132"/>
      <c r="MPP26" s="132"/>
      <c r="MPQ26" s="190"/>
      <c r="MPR26" s="189"/>
      <c r="MPS26" s="131"/>
      <c r="MPT26" s="105"/>
      <c r="MPU26" s="105"/>
      <c r="MPV26" s="106"/>
      <c r="MPW26" s="107"/>
      <c r="MPX26" s="132"/>
      <c r="MPY26" s="132"/>
      <c r="MPZ26" s="132"/>
      <c r="MQA26" s="190"/>
      <c r="MQB26" s="189"/>
      <c r="MQC26" s="131"/>
      <c r="MQD26" s="105"/>
      <c r="MQE26" s="105"/>
      <c r="MQF26" s="106"/>
      <c r="MQG26" s="107"/>
      <c r="MQH26" s="132"/>
      <c r="MQI26" s="132"/>
      <c r="MQJ26" s="132"/>
      <c r="MQK26" s="190"/>
      <c r="MQL26" s="189"/>
      <c r="MQM26" s="131"/>
      <c r="MQN26" s="105"/>
      <c r="MQO26" s="105"/>
      <c r="MQP26" s="106"/>
      <c r="MQQ26" s="107"/>
      <c r="MQR26" s="132"/>
      <c r="MQS26" s="132"/>
      <c r="MQT26" s="132"/>
      <c r="MQU26" s="190"/>
      <c r="MQV26" s="189"/>
      <c r="MQW26" s="131"/>
      <c r="MQX26" s="105"/>
      <c r="MQY26" s="105"/>
      <c r="MQZ26" s="106"/>
      <c r="MRA26" s="107"/>
      <c r="MRB26" s="132"/>
      <c r="MRC26" s="132"/>
      <c r="MRD26" s="132"/>
      <c r="MRE26" s="190"/>
      <c r="MRF26" s="189"/>
      <c r="MRG26" s="131"/>
      <c r="MRH26" s="105"/>
      <c r="MRI26" s="105"/>
      <c r="MRJ26" s="106"/>
      <c r="MRK26" s="107"/>
      <c r="MRL26" s="132"/>
      <c r="MRM26" s="132"/>
      <c r="MRN26" s="132"/>
      <c r="MRO26" s="190"/>
      <c r="MRP26" s="189"/>
      <c r="MRQ26" s="131"/>
      <c r="MRR26" s="105"/>
      <c r="MRS26" s="105"/>
      <c r="MRT26" s="106"/>
      <c r="MRU26" s="107"/>
      <c r="MRV26" s="132"/>
      <c r="MRW26" s="132"/>
      <c r="MRX26" s="132"/>
      <c r="MRY26" s="190"/>
      <c r="MRZ26" s="189"/>
      <c r="MSA26" s="131"/>
      <c r="MSB26" s="105"/>
      <c r="MSC26" s="105"/>
      <c r="MSD26" s="106"/>
      <c r="MSE26" s="107"/>
      <c r="MSF26" s="132"/>
      <c r="MSG26" s="132"/>
      <c r="MSH26" s="132"/>
      <c r="MSI26" s="190"/>
      <c r="MSJ26" s="189"/>
      <c r="MSK26" s="131"/>
      <c r="MSL26" s="105"/>
      <c r="MSM26" s="105"/>
      <c r="MSN26" s="106"/>
      <c r="MSO26" s="107"/>
      <c r="MSP26" s="132"/>
      <c r="MSQ26" s="132"/>
      <c r="MSR26" s="132"/>
      <c r="MSS26" s="190"/>
      <c r="MST26" s="189"/>
      <c r="MSU26" s="131"/>
      <c r="MSV26" s="105"/>
      <c r="MSW26" s="105"/>
      <c r="MSX26" s="106"/>
      <c r="MSY26" s="107"/>
      <c r="MSZ26" s="132"/>
      <c r="MTA26" s="132"/>
      <c r="MTB26" s="132"/>
      <c r="MTC26" s="190"/>
      <c r="MTD26" s="189"/>
      <c r="MTE26" s="131"/>
      <c r="MTF26" s="105"/>
      <c r="MTG26" s="105"/>
      <c r="MTH26" s="106"/>
      <c r="MTI26" s="107"/>
      <c r="MTJ26" s="132"/>
      <c r="MTK26" s="132"/>
      <c r="MTL26" s="132"/>
      <c r="MTM26" s="190"/>
      <c r="MTN26" s="189"/>
      <c r="MTO26" s="131"/>
      <c r="MTP26" s="105"/>
      <c r="MTQ26" s="105"/>
      <c r="MTR26" s="106"/>
      <c r="MTS26" s="107"/>
      <c r="MTT26" s="132"/>
      <c r="MTU26" s="132"/>
      <c r="MTV26" s="132"/>
      <c r="MTW26" s="190"/>
      <c r="MTX26" s="189"/>
      <c r="MTY26" s="131"/>
      <c r="MTZ26" s="105"/>
      <c r="MUA26" s="105"/>
      <c r="MUB26" s="106"/>
      <c r="MUC26" s="107"/>
      <c r="MUD26" s="132"/>
      <c r="MUE26" s="132"/>
      <c r="MUF26" s="132"/>
      <c r="MUG26" s="190"/>
      <c r="MUH26" s="189"/>
      <c r="MUI26" s="131"/>
      <c r="MUJ26" s="105"/>
      <c r="MUK26" s="105"/>
      <c r="MUL26" s="106"/>
      <c r="MUM26" s="107"/>
      <c r="MUN26" s="132"/>
      <c r="MUO26" s="132"/>
      <c r="MUP26" s="132"/>
      <c r="MUQ26" s="190"/>
      <c r="MUR26" s="189"/>
      <c r="MUS26" s="131"/>
      <c r="MUT26" s="105"/>
      <c r="MUU26" s="105"/>
      <c r="MUV26" s="106"/>
      <c r="MUW26" s="107"/>
      <c r="MUX26" s="132"/>
      <c r="MUY26" s="132"/>
      <c r="MUZ26" s="132"/>
      <c r="MVA26" s="190"/>
      <c r="MVB26" s="189"/>
      <c r="MVC26" s="131"/>
      <c r="MVD26" s="105"/>
      <c r="MVE26" s="105"/>
      <c r="MVF26" s="106"/>
      <c r="MVG26" s="107"/>
      <c r="MVH26" s="132"/>
      <c r="MVI26" s="132"/>
      <c r="MVJ26" s="132"/>
      <c r="MVK26" s="190"/>
      <c r="MVL26" s="189"/>
      <c r="MVM26" s="131"/>
      <c r="MVN26" s="105"/>
      <c r="MVO26" s="105"/>
      <c r="MVP26" s="106"/>
      <c r="MVQ26" s="107"/>
      <c r="MVR26" s="132"/>
      <c r="MVS26" s="132"/>
      <c r="MVT26" s="132"/>
      <c r="MVU26" s="190"/>
      <c r="MVV26" s="189"/>
      <c r="MVW26" s="131"/>
      <c r="MVX26" s="105"/>
      <c r="MVY26" s="105"/>
      <c r="MVZ26" s="106"/>
      <c r="MWA26" s="107"/>
      <c r="MWB26" s="132"/>
      <c r="MWC26" s="132"/>
      <c r="MWD26" s="132"/>
      <c r="MWE26" s="190"/>
      <c r="MWF26" s="189"/>
      <c r="MWG26" s="131"/>
      <c r="MWH26" s="105"/>
      <c r="MWI26" s="105"/>
      <c r="MWJ26" s="106"/>
      <c r="MWK26" s="107"/>
      <c r="MWL26" s="132"/>
      <c r="MWM26" s="132"/>
      <c r="MWN26" s="132"/>
      <c r="MWO26" s="190"/>
      <c r="MWP26" s="189"/>
      <c r="MWQ26" s="131"/>
      <c r="MWR26" s="105"/>
      <c r="MWS26" s="105"/>
      <c r="MWT26" s="106"/>
      <c r="MWU26" s="107"/>
      <c r="MWV26" s="132"/>
      <c r="MWW26" s="132"/>
      <c r="MWX26" s="132"/>
      <c r="MWY26" s="190"/>
      <c r="MWZ26" s="189"/>
      <c r="MXA26" s="131"/>
      <c r="MXB26" s="105"/>
      <c r="MXC26" s="105"/>
      <c r="MXD26" s="106"/>
      <c r="MXE26" s="107"/>
      <c r="MXF26" s="132"/>
      <c r="MXG26" s="132"/>
      <c r="MXH26" s="132"/>
      <c r="MXI26" s="190"/>
      <c r="MXJ26" s="189"/>
      <c r="MXK26" s="131"/>
      <c r="MXL26" s="105"/>
      <c r="MXM26" s="105"/>
      <c r="MXN26" s="106"/>
      <c r="MXO26" s="107"/>
      <c r="MXP26" s="132"/>
      <c r="MXQ26" s="132"/>
      <c r="MXR26" s="132"/>
      <c r="MXS26" s="190"/>
      <c r="MXT26" s="189"/>
      <c r="MXU26" s="131"/>
      <c r="MXV26" s="105"/>
      <c r="MXW26" s="105"/>
      <c r="MXX26" s="106"/>
      <c r="MXY26" s="107"/>
      <c r="MXZ26" s="132"/>
      <c r="MYA26" s="132"/>
      <c r="MYB26" s="132"/>
      <c r="MYC26" s="190"/>
      <c r="MYD26" s="189"/>
      <c r="MYE26" s="131"/>
      <c r="MYF26" s="105"/>
      <c r="MYG26" s="105"/>
      <c r="MYH26" s="106"/>
      <c r="MYI26" s="107"/>
      <c r="MYJ26" s="132"/>
      <c r="MYK26" s="132"/>
      <c r="MYL26" s="132"/>
      <c r="MYM26" s="190"/>
      <c r="MYN26" s="189"/>
      <c r="MYO26" s="131"/>
      <c r="MYP26" s="105"/>
      <c r="MYQ26" s="105"/>
      <c r="MYR26" s="106"/>
      <c r="MYS26" s="107"/>
      <c r="MYT26" s="132"/>
      <c r="MYU26" s="132"/>
      <c r="MYV26" s="132"/>
      <c r="MYW26" s="190"/>
      <c r="MYX26" s="189"/>
      <c r="MYY26" s="131"/>
      <c r="MYZ26" s="105"/>
      <c r="MZA26" s="105"/>
      <c r="MZB26" s="106"/>
      <c r="MZC26" s="107"/>
      <c r="MZD26" s="132"/>
      <c r="MZE26" s="132"/>
      <c r="MZF26" s="132"/>
      <c r="MZG26" s="190"/>
      <c r="MZH26" s="189"/>
      <c r="MZI26" s="131"/>
      <c r="MZJ26" s="105"/>
      <c r="MZK26" s="105"/>
      <c r="MZL26" s="106"/>
      <c r="MZM26" s="107"/>
      <c r="MZN26" s="132"/>
      <c r="MZO26" s="132"/>
      <c r="MZP26" s="132"/>
      <c r="MZQ26" s="190"/>
      <c r="MZR26" s="189"/>
      <c r="MZS26" s="131"/>
      <c r="MZT26" s="105"/>
      <c r="MZU26" s="105"/>
      <c r="MZV26" s="106"/>
      <c r="MZW26" s="107"/>
      <c r="MZX26" s="132"/>
      <c r="MZY26" s="132"/>
      <c r="MZZ26" s="132"/>
      <c r="NAA26" s="190"/>
      <c r="NAB26" s="189"/>
      <c r="NAC26" s="131"/>
      <c r="NAD26" s="105"/>
      <c r="NAE26" s="105"/>
      <c r="NAF26" s="106"/>
      <c r="NAG26" s="107"/>
      <c r="NAH26" s="132"/>
      <c r="NAI26" s="132"/>
      <c r="NAJ26" s="132"/>
      <c r="NAK26" s="190"/>
      <c r="NAL26" s="189"/>
      <c r="NAM26" s="131"/>
      <c r="NAN26" s="105"/>
      <c r="NAO26" s="105"/>
      <c r="NAP26" s="106"/>
      <c r="NAQ26" s="107"/>
      <c r="NAR26" s="132"/>
      <c r="NAS26" s="132"/>
      <c r="NAT26" s="132"/>
      <c r="NAU26" s="190"/>
      <c r="NAV26" s="189"/>
      <c r="NAW26" s="131"/>
      <c r="NAX26" s="105"/>
      <c r="NAY26" s="105"/>
      <c r="NAZ26" s="106"/>
      <c r="NBA26" s="107"/>
      <c r="NBB26" s="132"/>
      <c r="NBC26" s="132"/>
      <c r="NBD26" s="132"/>
      <c r="NBE26" s="190"/>
      <c r="NBF26" s="189"/>
      <c r="NBG26" s="131"/>
      <c r="NBH26" s="105"/>
      <c r="NBI26" s="105"/>
      <c r="NBJ26" s="106"/>
      <c r="NBK26" s="107"/>
      <c r="NBL26" s="132"/>
      <c r="NBM26" s="132"/>
      <c r="NBN26" s="132"/>
      <c r="NBO26" s="190"/>
      <c r="NBP26" s="189"/>
      <c r="NBQ26" s="131"/>
      <c r="NBR26" s="105"/>
      <c r="NBS26" s="105"/>
      <c r="NBT26" s="106"/>
      <c r="NBU26" s="107"/>
      <c r="NBV26" s="132"/>
      <c r="NBW26" s="132"/>
      <c r="NBX26" s="132"/>
      <c r="NBY26" s="190"/>
      <c r="NBZ26" s="189"/>
      <c r="NCA26" s="131"/>
      <c r="NCB26" s="105"/>
      <c r="NCC26" s="105"/>
      <c r="NCD26" s="106"/>
      <c r="NCE26" s="107"/>
      <c r="NCF26" s="132"/>
      <c r="NCG26" s="132"/>
      <c r="NCH26" s="132"/>
      <c r="NCI26" s="190"/>
      <c r="NCJ26" s="189"/>
      <c r="NCK26" s="131"/>
      <c r="NCL26" s="105"/>
      <c r="NCM26" s="105"/>
      <c r="NCN26" s="106"/>
      <c r="NCO26" s="107"/>
      <c r="NCP26" s="132"/>
      <c r="NCQ26" s="132"/>
      <c r="NCR26" s="132"/>
      <c r="NCS26" s="190"/>
      <c r="NCT26" s="189"/>
      <c r="NCU26" s="131"/>
      <c r="NCV26" s="105"/>
      <c r="NCW26" s="105"/>
      <c r="NCX26" s="106"/>
      <c r="NCY26" s="107"/>
      <c r="NCZ26" s="132"/>
      <c r="NDA26" s="132"/>
      <c r="NDB26" s="132"/>
      <c r="NDC26" s="190"/>
      <c r="NDD26" s="189"/>
      <c r="NDE26" s="131"/>
      <c r="NDF26" s="105"/>
      <c r="NDG26" s="105"/>
      <c r="NDH26" s="106"/>
      <c r="NDI26" s="107"/>
      <c r="NDJ26" s="132"/>
      <c r="NDK26" s="132"/>
      <c r="NDL26" s="132"/>
      <c r="NDM26" s="190"/>
      <c r="NDN26" s="189"/>
      <c r="NDO26" s="131"/>
      <c r="NDP26" s="105"/>
      <c r="NDQ26" s="105"/>
      <c r="NDR26" s="106"/>
      <c r="NDS26" s="107"/>
      <c r="NDT26" s="132"/>
      <c r="NDU26" s="132"/>
      <c r="NDV26" s="132"/>
      <c r="NDW26" s="190"/>
      <c r="NDX26" s="189"/>
      <c r="NDY26" s="131"/>
      <c r="NDZ26" s="105"/>
      <c r="NEA26" s="105"/>
      <c r="NEB26" s="106"/>
      <c r="NEC26" s="107"/>
      <c r="NED26" s="132"/>
      <c r="NEE26" s="132"/>
      <c r="NEF26" s="132"/>
      <c r="NEG26" s="190"/>
      <c r="NEH26" s="189"/>
      <c r="NEI26" s="131"/>
      <c r="NEJ26" s="105"/>
      <c r="NEK26" s="105"/>
      <c r="NEL26" s="106"/>
      <c r="NEM26" s="107"/>
      <c r="NEN26" s="132"/>
      <c r="NEO26" s="132"/>
      <c r="NEP26" s="132"/>
      <c r="NEQ26" s="190"/>
      <c r="NER26" s="189"/>
      <c r="NES26" s="131"/>
      <c r="NET26" s="105"/>
      <c r="NEU26" s="105"/>
      <c r="NEV26" s="106"/>
      <c r="NEW26" s="107"/>
      <c r="NEX26" s="132"/>
      <c r="NEY26" s="132"/>
      <c r="NEZ26" s="132"/>
      <c r="NFA26" s="190"/>
      <c r="NFB26" s="189"/>
      <c r="NFC26" s="131"/>
      <c r="NFD26" s="105"/>
      <c r="NFE26" s="105"/>
      <c r="NFF26" s="106"/>
      <c r="NFG26" s="107"/>
      <c r="NFH26" s="132"/>
      <c r="NFI26" s="132"/>
      <c r="NFJ26" s="132"/>
      <c r="NFK26" s="190"/>
      <c r="NFL26" s="189"/>
      <c r="NFM26" s="131"/>
      <c r="NFN26" s="105"/>
      <c r="NFO26" s="105"/>
      <c r="NFP26" s="106"/>
      <c r="NFQ26" s="107"/>
      <c r="NFR26" s="132"/>
      <c r="NFS26" s="132"/>
      <c r="NFT26" s="132"/>
      <c r="NFU26" s="190"/>
      <c r="NFV26" s="189"/>
      <c r="NFW26" s="131"/>
      <c r="NFX26" s="105"/>
      <c r="NFY26" s="105"/>
      <c r="NFZ26" s="106"/>
      <c r="NGA26" s="107"/>
      <c r="NGB26" s="132"/>
      <c r="NGC26" s="132"/>
      <c r="NGD26" s="132"/>
      <c r="NGE26" s="190"/>
      <c r="NGF26" s="189"/>
      <c r="NGG26" s="131"/>
      <c r="NGH26" s="105"/>
      <c r="NGI26" s="105"/>
      <c r="NGJ26" s="106"/>
      <c r="NGK26" s="107"/>
      <c r="NGL26" s="132"/>
      <c r="NGM26" s="132"/>
      <c r="NGN26" s="132"/>
      <c r="NGO26" s="190"/>
      <c r="NGP26" s="189"/>
      <c r="NGQ26" s="131"/>
      <c r="NGR26" s="105"/>
      <c r="NGS26" s="105"/>
      <c r="NGT26" s="106"/>
      <c r="NGU26" s="107"/>
      <c r="NGV26" s="132"/>
      <c r="NGW26" s="132"/>
      <c r="NGX26" s="132"/>
      <c r="NGY26" s="190"/>
      <c r="NGZ26" s="189"/>
      <c r="NHA26" s="131"/>
      <c r="NHB26" s="105"/>
      <c r="NHC26" s="105"/>
      <c r="NHD26" s="106"/>
      <c r="NHE26" s="107"/>
      <c r="NHF26" s="132"/>
      <c r="NHG26" s="132"/>
      <c r="NHH26" s="132"/>
      <c r="NHI26" s="190"/>
      <c r="NHJ26" s="189"/>
      <c r="NHK26" s="131"/>
      <c r="NHL26" s="105"/>
      <c r="NHM26" s="105"/>
      <c r="NHN26" s="106"/>
      <c r="NHO26" s="107"/>
      <c r="NHP26" s="132"/>
      <c r="NHQ26" s="132"/>
      <c r="NHR26" s="132"/>
      <c r="NHS26" s="190"/>
      <c r="NHT26" s="189"/>
      <c r="NHU26" s="131"/>
      <c r="NHV26" s="105"/>
      <c r="NHW26" s="105"/>
      <c r="NHX26" s="106"/>
      <c r="NHY26" s="107"/>
      <c r="NHZ26" s="132"/>
      <c r="NIA26" s="132"/>
      <c r="NIB26" s="132"/>
      <c r="NIC26" s="190"/>
      <c r="NID26" s="189"/>
      <c r="NIE26" s="131"/>
      <c r="NIF26" s="105"/>
      <c r="NIG26" s="105"/>
      <c r="NIH26" s="106"/>
      <c r="NII26" s="107"/>
      <c r="NIJ26" s="132"/>
      <c r="NIK26" s="132"/>
      <c r="NIL26" s="132"/>
      <c r="NIM26" s="190"/>
      <c r="NIN26" s="189"/>
      <c r="NIO26" s="131"/>
      <c r="NIP26" s="105"/>
      <c r="NIQ26" s="105"/>
      <c r="NIR26" s="106"/>
      <c r="NIS26" s="107"/>
      <c r="NIT26" s="132"/>
      <c r="NIU26" s="132"/>
      <c r="NIV26" s="132"/>
      <c r="NIW26" s="190"/>
      <c r="NIX26" s="189"/>
      <c r="NIY26" s="131"/>
      <c r="NIZ26" s="105"/>
      <c r="NJA26" s="105"/>
      <c r="NJB26" s="106"/>
      <c r="NJC26" s="107"/>
      <c r="NJD26" s="132"/>
      <c r="NJE26" s="132"/>
      <c r="NJF26" s="132"/>
      <c r="NJG26" s="190"/>
      <c r="NJH26" s="189"/>
      <c r="NJI26" s="131"/>
      <c r="NJJ26" s="105"/>
      <c r="NJK26" s="105"/>
      <c r="NJL26" s="106"/>
      <c r="NJM26" s="107"/>
      <c r="NJN26" s="132"/>
      <c r="NJO26" s="132"/>
      <c r="NJP26" s="132"/>
      <c r="NJQ26" s="190"/>
      <c r="NJR26" s="189"/>
      <c r="NJS26" s="131"/>
      <c r="NJT26" s="105"/>
      <c r="NJU26" s="105"/>
      <c r="NJV26" s="106"/>
      <c r="NJW26" s="107"/>
      <c r="NJX26" s="132"/>
      <c r="NJY26" s="132"/>
      <c r="NJZ26" s="132"/>
      <c r="NKA26" s="190"/>
      <c r="NKB26" s="189"/>
      <c r="NKC26" s="131"/>
      <c r="NKD26" s="105"/>
      <c r="NKE26" s="105"/>
      <c r="NKF26" s="106"/>
      <c r="NKG26" s="107"/>
      <c r="NKH26" s="132"/>
      <c r="NKI26" s="132"/>
      <c r="NKJ26" s="132"/>
      <c r="NKK26" s="190"/>
      <c r="NKL26" s="189"/>
      <c r="NKM26" s="131"/>
      <c r="NKN26" s="105"/>
      <c r="NKO26" s="105"/>
      <c r="NKP26" s="106"/>
      <c r="NKQ26" s="107"/>
      <c r="NKR26" s="132"/>
      <c r="NKS26" s="132"/>
      <c r="NKT26" s="132"/>
      <c r="NKU26" s="190"/>
      <c r="NKV26" s="189"/>
      <c r="NKW26" s="131"/>
      <c r="NKX26" s="105"/>
      <c r="NKY26" s="105"/>
      <c r="NKZ26" s="106"/>
      <c r="NLA26" s="107"/>
      <c r="NLB26" s="132"/>
      <c r="NLC26" s="132"/>
      <c r="NLD26" s="132"/>
      <c r="NLE26" s="190"/>
      <c r="NLF26" s="189"/>
      <c r="NLG26" s="131"/>
      <c r="NLH26" s="105"/>
      <c r="NLI26" s="105"/>
      <c r="NLJ26" s="106"/>
      <c r="NLK26" s="107"/>
      <c r="NLL26" s="132"/>
      <c r="NLM26" s="132"/>
      <c r="NLN26" s="132"/>
      <c r="NLO26" s="190"/>
      <c r="NLP26" s="189"/>
      <c r="NLQ26" s="131"/>
      <c r="NLR26" s="105"/>
      <c r="NLS26" s="105"/>
      <c r="NLT26" s="106"/>
      <c r="NLU26" s="107"/>
      <c r="NLV26" s="132"/>
      <c r="NLW26" s="132"/>
      <c r="NLX26" s="132"/>
      <c r="NLY26" s="190"/>
      <c r="NLZ26" s="189"/>
      <c r="NMA26" s="131"/>
      <c r="NMB26" s="105"/>
      <c r="NMC26" s="105"/>
      <c r="NMD26" s="106"/>
      <c r="NME26" s="107"/>
      <c r="NMF26" s="132"/>
      <c r="NMG26" s="132"/>
      <c r="NMH26" s="132"/>
      <c r="NMI26" s="190"/>
      <c r="NMJ26" s="189"/>
      <c r="NMK26" s="131"/>
      <c r="NML26" s="105"/>
      <c r="NMM26" s="105"/>
      <c r="NMN26" s="106"/>
      <c r="NMO26" s="107"/>
      <c r="NMP26" s="132"/>
      <c r="NMQ26" s="132"/>
      <c r="NMR26" s="132"/>
      <c r="NMS26" s="190"/>
      <c r="NMT26" s="189"/>
      <c r="NMU26" s="131"/>
      <c r="NMV26" s="105"/>
      <c r="NMW26" s="105"/>
      <c r="NMX26" s="106"/>
      <c r="NMY26" s="107"/>
      <c r="NMZ26" s="132"/>
      <c r="NNA26" s="132"/>
      <c r="NNB26" s="132"/>
      <c r="NNC26" s="190"/>
      <c r="NND26" s="189"/>
      <c r="NNE26" s="131"/>
      <c r="NNF26" s="105"/>
      <c r="NNG26" s="105"/>
      <c r="NNH26" s="106"/>
      <c r="NNI26" s="107"/>
      <c r="NNJ26" s="132"/>
      <c r="NNK26" s="132"/>
      <c r="NNL26" s="132"/>
      <c r="NNM26" s="190"/>
      <c r="NNN26" s="189"/>
      <c r="NNO26" s="131"/>
      <c r="NNP26" s="105"/>
      <c r="NNQ26" s="105"/>
      <c r="NNR26" s="106"/>
      <c r="NNS26" s="107"/>
      <c r="NNT26" s="132"/>
      <c r="NNU26" s="132"/>
      <c r="NNV26" s="132"/>
      <c r="NNW26" s="190"/>
      <c r="NNX26" s="189"/>
      <c r="NNY26" s="131"/>
      <c r="NNZ26" s="105"/>
      <c r="NOA26" s="105"/>
      <c r="NOB26" s="106"/>
      <c r="NOC26" s="107"/>
      <c r="NOD26" s="132"/>
      <c r="NOE26" s="132"/>
      <c r="NOF26" s="132"/>
      <c r="NOG26" s="190"/>
      <c r="NOH26" s="189"/>
      <c r="NOI26" s="131"/>
      <c r="NOJ26" s="105"/>
      <c r="NOK26" s="105"/>
      <c r="NOL26" s="106"/>
      <c r="NOM26" s="107"/>
      <c r="NON26" s="132"/>
      <c r="NOO26" s="132"/>
      <c r="NOP26" s="132"/>
      <c r="NOQ26" s="190"/>
      <c r="NOR26" s="189"/>
      <c r="NOS26" s="131"/>
      <c r="NOT26" s="105"/>
      <c r="NOU26" s="105"/>
      <c r="NOV26" s="106"/>
      <c r="NOW26" s="107"/>
      <c r="NOX26" s="132"/>
      <c r="NOY26" s="132"/>
      <c r="NOZ26" s="132"/>
      <c r="NPA26" s="190"/>
      <c r="NPB26" s="189"/>
      <c r="NPC26" s="131"/>
      <c r="NPD26" s="105"/>
      <c r="NPE26" s="105"/>
      <c r="NPF26" s="106"/>
      <c r="NPG26" s="107"/>
      <c r="NPH26" s="132"/>
      <c r="NPI26" s="132"/>
      <c r="NPJ26" s="132"/>
      <c r="NPK26" s="190"/>
      <c r="NPL26" s="189"/>
      <c r="NPM26" s="131"/>
      <c r="NPN26" s="105"/>
      <c r="NPO26" s="105"/>
      <c r="NPP26" s="106"/>
      <c r="NPQ26" s="107"/>
      <c r="NPR26" s="132"/>
      <c r="NPS26" s="132"/>
      <c r="NPT26" s="132"/>
      <c r="NPU26" s="190"/>
      <c r="NPV26" s="189"/>
      <c r="NPW26" s="131"/>
      <c r="NPX26" s="105"/>
      <c r="NPY26" s="105"/>
      <c r="NPZ26" s="106"/>
      <c r="NQA26" s="107"/>
      <c r="NQB26" s="132"/>
      <c r="NQC26" s="132"/>
      <c r="NQD26" s="132"/>
      <c r="NQE26" s="190"/>
      <c r="NQF26" s="189"/>
      <c r="NQG26" s="131"/>
      <c r="NQH26" s="105"/>
      <c r="NQI26" s="105"/>
      <c r="NQJ26" s="106"/>
      <c r="NQK26" s="107"/>
      <c r="NQL26" s="132"/>
      <c r="NQM26" s="132"/>
      <c r="NQN26" s="132"/>
      <c r="NQO26" s="190"/>
      <c r="NQP26" s="189"/>
      <c r="NQQ26" s="131"/>
      <c r="NQR26" s="105"/>
      <c r="NQS26" s="105"/>
      <c r="NQT26" s="106"/>
      <c r="NQU26" s="107"/>
      <c r="NQV26" s="132"/>
      <c r="NQW26" s="132"/>
      <c r="NQX26" s="132"/>
      <c r="NQY26" s="190"/>
      <c r="NQZ26" s="189"/>
      <c r="NRA26" s="131"/>
      <c r="NRB26" s="105"/>
      <c r="NRC26" s="105"/>
      <c r="NRD26" s="106"/>
      <c r="NRE26" s="107"/>
      <c r="NRF26" s="132"/>
      <c r="NRG26" s="132"/>
      <c r="NRH26" s="132"/>
      <c r="NRI26" s="190"/>
      <c r="NRJ26" s="189"/>
      <c r="NRK26" s="131"/>
      <c r="NRL26" s="105"/>
      <c r="NRM26" s="105"/>
      <c r="NRN26" s="106"/>
      <c r="NRO26" s="107"/>
      <c r="NRP26" s="132"/>
      <c r="NRQ26" s="132"/>
      <c r="NRR26" s="132"/>
      <c r="NRS26" s="190"/>
      <c r="NRT26" s="189"/>
      <c r="NRU26" s="131"/>
      <c r="NRV26" s="105"/>
      <c r="NRW26" s="105"/>
      <c r="NRX26" s="106"/>
      <c r="NRY26" s="107"/>
      <c r="NRZ26" s="132"/>
      <c r="NSA26" s="132"/>
      <c r="NSB26" s="132"/>
      <c r="NSC26" s="190"/>
      <c r="NSD26" s="189"/>
      <c r="NSE26" s="131"/>
      <c r="NSF26" s="105"/>
      <c r="NSG26" s="105"/>
      <c r="NSH26" s="106"/>
      <c r="NSI26" s="107"/>
      <c r="NSJ26" s="132"/>
      <c r="NSK26" s="132"/>
      <c r="NSL26" s="132"/>
      <c r="NSM26" s="190"/>
      <c r="NSN26" s="189"/>
      <c r="NSO26" s="131"/>
      <c r="NSP26" s="105"/>
      <c r="NSQ26" s="105"/>
      <c r="NSR26" s="106"/>
      <c r="NSS26" s="107"/>
      <c r="NST26" s="132"/>
      <c r="NSU26" s="132"/>
      <c r="NSV26" s="132"/>
      <c r="NSW26" s="190"/>
      <c r="NSX26" s="189"/>
      <c r="NSY26" s="131"/>
      <c r="NSZ26" s="105"/>
      <c r="NTA26" s="105"/>
      <c r="NTB26" s="106"/>
      <c r="NTC26" s="107"/>
      <c r="NTD26" s="132"/>
      <c r="NTE26" s="132"/>
      <c r="NTF26" s="132"/>
      <c r="NTG26" s="190"/>
      <c r="NTH26" s="189"/>
      <c r="NTI26" s="131"/>
      <c r="NTJ26" s="105"/>
      <c r="NTK26" s="105"/>
      <c r="NTL26" s="106"/>
      <c r="NTM26" s="107"/>
      <c r="NTN26" s="132"/>
      <c r="NTO26" s="132"/>
      <c r="NTP26" s="132"/>
      <c r="NTQ26" s="190"/>
      <c r="NTR26" s="189"/>
      <c r="NTS26" s="131"/>
      <c r="NTT26" s="105"/>
      <c r="NTU26" s="105"/>
      <c r="NTV26" s="106"/>
      <c r="NTW26" s="107"/>
      <c r="NTX26" s="132"/>
      <c r="NTY26" s="132"/>
      <c r="NTZ26" s="132"/>
      <c r="NUA26" s="190"/>
      <c r="NUB26" s="189"/>
      <c r="NUC26" s="131"/>
      <c r="NUD26" s="105"/>
      <c r="NUE26" s="105"/>
      <c r="NUF26" s="106"/>
      <c r="NUG26" s="107"/>
      <c r="NUH26" s="132"/>
      <c r="NUI26" s="132"/>
      <c r="NUJ26" s="132"/>
      <c r="NUK26" s="190"/>
      <c r="NUL26" s="189"/>
      <c r="NUM26" s="131"/>
      <c r="NUN26" s="105"/>
      <c r="NUO26" s="105"/>
      <c r="NUP26" s="106"/>
      <c r="NUQ26" s="107"/>
      <c r="NUR26" s="132"/>
      <c r="NUS26" s="132"/>
      <c r="NUT26" s="132"/>
      <c r="NUU26" s="190"/>
      <c r="NUV26" s="189"/>
      <c r="NUW26" s="131"/>
      <c r="NUX26" s="105"/>
      <c r="NUY26" s="105"/>
      <c r="NUZ26" s="106"/>
      <c r="NVA26" s="107"/>
      <c r="NVB26" s="132"/>
      <c r="NVC26" s="132"/>
      <c r="NVD26" s="132"/>
      <c r="NVE26" s="190"/>
      <c r="NVF26" s="189"/>
      <c r="NVG26" s="131"/>
      <c r="NVH26" s="105"/>
      <c r="NVI26" s="105"/>
      <c r="NVJ26" s="106"/>
      <c r="NVK26" s="107"/>
      <c r="NVL26" s="132"/>
      <c r="NVM26" s="132"/>
      <c r="NVN26" s="132"/>
      <c r="NVO26" s="190"/>
      <c r="NVP26" s="189"/>
      <c r="NVQ26" s="131"/>
      <c r="NVR26" s="105"/>
      <c r="NVS26" s="105"/>
      <c r="NVT26" s="106"/>
      <c r="NVU26" s="107"/>
      <c r="NVV26" s="132"/>
      <c r="NVW26" s="132"/>
      <c r="NVX26" s="132"/>
      <c r="NVY26" s="190"/>
      <c r="NVZ26" s="189"/>
      <c r="NWA26" s="131"/>
      <c r="NWB26" s="105"/>
      <c r="NWC26" s="105"/>
      <c r="NWD26" s="106"/>
      <c r="NWE26" s="107"/>
      <c r="NWF26" s="132"/>
      <c r="NWG26" s="132"/>
      <c r="NWH26" s="132"/>
      <c r="NWI26" s="190"/>
      <c r="NWJ26" s="189"/>
      <c r="NWK26" s="131"/>
      <c r="NWL26" s="105"/>
      <c r="NWM26" s="105"/>
      <c r="NWN26" s="106"/>
      <c r="NWO26" s="107"/>
      <c r="NWP26" s="132"/>
      <c r="NWQ26" s="132"/>
      <c r="NWR26" s="132"/>
      <c r="NWS26" s="190"/>
      <c r="NWT26" s="189"/>
      <c r="NWU26" s="131"/>
      <c r="NWV26" s="105"/>
      <c r="NWW26" s="105"/>
      <c r="NWX26" s="106"/>
      <c r="NWY26" s="107"/>
      <c r="NWZ26" s="132"/>
      <c r="NXA26" s="132"/>
      <c r="NXB26" s="132"/>
      <c r="NXC26" s="190"/>
      <c r="NXD26" s="189"/>
      <c r="NXE26" s="131"/>
      <c r="NXF26" s="105"/>
      <c r="NXG26" s="105"/>
      <c r="NXH26" s="106"/>
      <c r="NXI26" s="107"/>
      <c r="NXJ26" s="132"/>
      <c r="NXK26" s="132"/>
      <c r="NXL26" s="132"/>
      <c r="NXM26" s="190"/>
      <c r="NXN26" s="189"/>
      <c r="NXO26" s="131"/>
      <c r="NXP26" s="105"/>
      <c r="NXQ26" s="105"/>
      <c r="NXR26" s="106"/>
      <c r="NXS26" s="107"/>
      <c r="NXT26" s="132"/>
      <c r="NXU26" s="132"/>
      <c r="NXV26" s="132"/>
      <c r="NXW26" s="190"/>
      <c r="NXX26" s="189"/>
      <c r="NXY26" s="131"/>
      <c r="NXZ26" s="105"/>
      <c r="NYA26" s="105"/>
      <c r="NYB26" s="106"/>
      <c r="NYC26" s="107"/>
      <c r="NYD26" s="132"/>
      <c r="NYE26" s="132"/>
      <c r="NYF26" s="132"/>
      <c r="NYG26" s="190"/>
      <c r="NYH26" s="189"/>
      <c r="NYI26" s="131"/>
      <c r="NYJ26" s="105"/>
      <c r="NYK26" s="105"/>
      <c r="NYL26" s="106"/>
      <c r="NYM26" s="107"/>
      <c r="NYN26" s="132"/>
      <c r="NYO26" s="132"/>
      <c r="NYP26" s="132"/>
      <c r="NYQ26" s="190"/>
      <c r="NYR26" s="189"/>
      <c r="NYS26" s="131"/>
      <c r="NYT26" s="105"/>
      <c r="NYU26" s="105"/>
      <c r="NYV26" s="106"/>
      <c r="NYW26" s="107"/>
      <c r="NYX26" s="132"/>
      <c r="NYY26" s="132"/>
      <c r="NYZ26" s="132"/>
      <c r="NZA26" s="190"/>
      <c r="NZB26" s="189"/>
      <c r="NZC26" s="131"/>
      <c r="NZD26" s="105"/>
      <c r="NZE26" s="105"/>
      <c r="NZF26" s="106"/>
      <c r="NZG26" s="107"/>
      <c r="NZH26" s="132"/>
      <c r="NZI26" s="132"/>
      <c r="NZJ26" s="132"/>
      <c r="NZK26" s="190"/>
      <c r="NZL26" s="189"/>
      <c r="NZM26" s="131"/>
      <c r="NZN26" s="105"/>
      <c r="NZO26" s="105"/>
      <c r="NZP26" s="106"/>
      <c r="NZQ26" s="107"/>
      <c r="NZR26" s="132"/>
      <c r="NZS26" s="132"/>
      <c r="NZT26" s="132"/>
      <c r="NZU26" s="190"/>
      <c r="NZV26" s="189"/>
      <c r="NZW26" s="131"/>
      <c r="NZX26" s="105"/>
      <c r="NZY26" s="105"/>
      <c r="NZZ26" s="106"/>
      <c r="OAA26" s="107"/>
      <c r="OAB26" s="132"/>
      <c r="OAC26" s="132"/>
      <c r="OAD26" s="132"/>
      <c r="OAE26" s="190"/>
      <c r="OAF26" s="189"/>
      <c r="OAG26" s="131"/>
      <c r="OAH26" s="105"/>
      <c r="OAI26" s="105"/>
      <c r="OAJ26" s="106"/>
      <c r="OAK26" s="107"/>
      <c r="OAL26" s="132"/>
      <c r="OAM26" s="132"/>
      <c r="OAN26" s="132"/>
      <c r="OAO26" s="190"/>
      <c r="OAP26" s="189"/>
      <c r="OAQ26" s="131"/>
      <c r="OAR26" s="105"/>
      <c r="OAS26" s="105"/>
      <c r="OAT26" s="106"/>
      <c r="OAU26" s="107"/>
      <c r="OAV26" s="132"/>
      <c r="OAW26" s="132"/>
      <c r="OAX26" s="132"/>
      <c r="OAY26" s="190"/>
      <c r="OAZ26" s="189"/>
      <c r="OBA26" s="131"/>
      <c r="OBB26" s="105"/>
      <c r="OBC26" s="105"/>
      <c r="OBD26" s="106"/>
      <c r="OBE26" s="107"/>
      <c r="OBF26" s="132"/>
      <c r="OBG26" s="132"/>
      <c r="OBH26" s="132"/>
      <c r="OBI26" s="190"/>
      <c r="OBJ26" s="189"/>
      <c r="OBK26" s="131"/>
      <c r="OBL26" s="105"/>
      <c r="OBM26" s="105"/>
      <c r="OBN26" s="106"/>
      <c r="OBO26" s="107"/>
      <c r="OBP26" s="132"/>
      <c r="OBQ26" s="132"/>
      <c r="OBR26" s="132"/>
      <c r="OBS26" s="190"/>
      <c r="OBT26" s="189"/>
      <c r="OBU26" s="131"/>
      <c r="OBV26" s="105"/>
      <c r="OBW26" s="105"/>
      <c r="OBX26" s="106"/>
      <c r="OBY26" s="107"/>
      <c r="OBZ26" s="132"/>
      <c r="OCA26" s="132"/>
      <c r="OCB26" s="132"/>
      <c r="OCC26" s="190"/>
      <c r="OCD26" s="189"/>
      <c r="OCE26" s="131"/>
      <c r="OCF26" s="105"/>
      <c r="OCG26" s="105"/>
      <c r="OCH26" s="106"/>
      <c r="OCI26" s="107"/>
      <c r="OCJ26" s="132"/>
      <c r="OCK26" s="132"/>
      <c r="OCL26" s="132"/>
      <c r="OCM26" s="190"/>
      <c r="OCN26" s="189"/>
      <c r="OCO26" s="131"/>
      <c r="OCP26" s="105"/>
      <c r="OCQ26" s="105"/>
      <c r="OCR26" s="106"/>
      <c r="OCS26" s="107"/>
      <c r="OCT26" s="132"/>
      <c r="OCU26" s="132"/>
      <c r="OCV26" s="132"/>
      <c r="OCW26" s="190"/>
      <c r="OCX26" s="189"/>
      <c r="OCY26" s="131"/>
      <c r="OCZ26" s="105"/>
      <c r="ODA26" s="105"/>
      <c r="ODB26" s="106"/>
      <c r="ODC26" s="107"/>
      <c r="ODD26" s="132"/>
      <c r="ODE26" s="132"/>
      <c r="ODF26" s="132"/>
      <c r="ODG26" s="190"/>
      <c r="ODH26" s="189"/>
      <c r="ODI26" s="131"/>
      <c r="ODJ26" s="105"/>
      <c r="ODK26" s="105"/>
      <c r="ODL26" s="106"/>
      <c r="ODM26" s="107"/>
      <c r="ODN26" s="132"/>
      <c r="ODO26" s="132"/>
      <c r="ODP26" s="132"/>
      <c r="ODQ26" s="190"/>
      <c r="ODR26" s="189"/>
      <c r="ODS26" s="131"/>
      <c r="ODT26" s="105"/>
      <c r="ODU26" s="105"/>
      <c r="ODV26" s="106"/>
      <c r="ODW26" s="107"/>
      <c r="ODX26" s="132"/>
      <c r="ODY26" s="132"/>
      <c r="ODZ26" s="132"/>
      <c r="OEA26" s="190"/>
      <c r="OEB26" s="189"/>
      <c r="OEC26" s="131"/>
      <c r="OED26" s="105"/>
      <c r="OEE26" s="105"/>
      <c r="OEF26" s="106"/>
      <c r="OEG26" s="107"/>
      <c r="OEH26" s="132"/>
      <c r="OEI26" s="132"/>
      <c r="OEJ26" s="132"/>
      <c r="OEK26" s="190"/>
      <c r="OEL26" s="189"/>
      <c r="OEM26" s="131"/>
      <c r="OEN26" s="105"/>
      <c r="OEO26" s="105"/>
      <c r="OEP26" s="106"/>
      <c r="OEQ26" s="107"/>
      <c r="OER26" s="132"/>
      <c r="OES26" s="132"/>
      <c r="OET26" s="132"/>
      <c r="OEU26" s="190"/>
      <c r="OEV26" s="189"/>
      <c r="OEW26" s="131"/>
      <c r="OEX26" s="105"/>
      <c r="OEY26" s="105"/>
      <c r="OEZ26" s="106"/>
      <c r="OFA26" s="107"/>
      <c r="OFB26" s="132"/>
      <c r="OFC26" s="132"/>
      <c r="OFD26" s="132"/>
      <c r="OFE26" s="190"/>
      <c r="OFF26" s="189"/>
      <c r="OFG26" s="131"/>
      <c r="OFH26" s="105"/>
      <c r="OFI26" s="105"/>
      <c r="OFJ26" s="106"/>
      <c r="OFK26" s="107"/>
      <c r="OFL26" s="132"/>
      <c r="OFM26" s="132"/>
      <c r="OFN26" s="132"/>
      <c r="OFO26" s="190"/>
      <c r="OFP26" s="189"/>
      <c r="OFQ26" s="131"/>
      <c r="OFR26" s="105"/>
      <c r="OFS26" s="105"/>
      <c r="OFT26" s="106"/>
      <c r="OFU26" s="107"/>
      <c r="OFV26" s="132"/>
      <c r="OFW26" s="132"/>
      <c r="OFX26" s="132"/>
      <c r="OFY26" s="190"/>
      <c r="OFZ26" s="189"/>
      <c r="OGA26" s="131"/>
      <c r="OGB26" s="105"/>
      <c r="OGC26" s="105"/>
      <c r="OGD26" s="106"/>
      <c r="OGE26" s="107"/>
      <c r="OGF26" s="132"/>
      <c r="OGG26" s="132"/>
      <c r="OGH26" s="132"/>
      <c r="OGI26" s="190"/>
      <c r="OGJ26" s="189"/>
      <c r="OGK26" s="131"/>
      <c r="OGL26" s="105"/>
      <c r="OGM26" s="105"/>
      <c r="OGN26" s="106"/>
      <c r="OGO26" s="107"/>
      <c r="OGP26" s="132"/>
      <c r="OGQ26" s="132"/>
      <c r="OGR26" s="132"/>
      <c r="OGS26" s="190"/>
      <c r="OGT26" s="189"/>
      <c r="OGU26" s="131"/>
      <c r="OGV26" s="105"/>
      <c r="OGW26" s="105"/>
      <c r="OGX26" s="106"/>
      <c r="OGY26" s="107"/>
      <c r="OGZ26" s="132"/>
      <c r="OHA26" s="132"/>
      <c r="OHB26" s="132"/>
      <c r="OHC26" s="190"/>
      <c r="OHD26" s="189"/>
      <c r="OHE26" s="131"/>
      <c r="OHF26" s="105"/>
      <c r="OHG26" s="105"/>
      <c r="OHH26" s="106"/>
      <c r="OHI26" s="107"/>
      <c r="OHJ26" s="132"/>
      <c r="OHK26" s="132"/>
      <c r="OHL26" s="132"/>
      <c r="OHM26" s="190"/>
      <c r="OHN26" s="189"/>
      <c r="OHO26" s="131"/>
      <c r="OHP26" s="105"/>
      <c r="OHQ26" s="105"/>
      <c r="OHR26" s="106"/>
      <c r="OHS26" s="107"/>
      <c r="OHT26" s="132"/>
      <c r="OHU26" s="132"/>
      <c r="OHV26" s="132"/>
      <c r="OHW26" s="190"/>
      <c r="OHX26" s="189"/>
      <c r="OHY26" s="131"/>
      <c r="OHZ26" s="105"/>
      <c r="OIA26" s="105"/>
      <c r="OIB26" s="106"/>
      <c r="OIC26" s="107"/>
      <c r="OID26" s="132"/>
      <c r="OIE26" s="132"/>
      <c r="OIF26" s="132"/>
      <c r="OIG26" s="190"/>
      <c r="OIH26" s="189"/>
      <c r="OII26" s="131"/>
      <c r="OIJ26" s="105"/>
      <c r="OIK26" s="105"/>
      <c r="OIL26" s="106"/>
      <c r="OIM26" s="107"/>
      <c r="OIN26" s="132"/>
      <c r="OIO26" s="132"/>
      <c r="OIP26" s="132"/>
      <c r="OIQ26" s="190"/>
      <c r="OIR26" s="189"/>
      <c r="OIS26" s="131"/>
      <c r="OIT26" s="105"/>
      <c r="OIU26" s="105"/>
      <c r="OIV26" s="106"/>
      <c r="OIW26" s="107"/>
      <c r="OIX26" s="132"/>
      <c r="OIY26" s="132"/>
      <c r="OIZ26" s="132"/>
      <c r="OJA26" s="190"/>
      <c r="OJB26" s="189"/>
      <c r="OJC26" s="131"/>
      <c r="OJD26" s="105"/>
      <c r="OJE26" s="105"/>
      <c r="OJF26" s="106"/>
      <c r="OJG26" s="107"/>
      <c r="OJH26" s="132"/>
      <c r="OJI26" s="132"/>
      <c r="OJJ26" s="132"/>
      <c r="OJK26" s="190"/>
      <c r="OJL26" s="189"/>
      <c r="OJM26" s="131"/>
      <c r="OJN26" s="105"/>
      <c r="OJO26" s="105"/>
      <c r="OJP26" s="106"/>
      <c r="OJQ26" s="107"/>
      <c r="OJR26" s="132"/>
      <c r="OJS26" s="132"/>
      <c r="OJT26" s="132"/>
      <c r="OJU26" s="190"/>
      <c r="OJV26" s="189"/>
      <c r="OJW26" s="131"/>
      <c r="OJX26" s="105"/>
      <c r="OJY26" s="105"/>
      <c r="OJZ26" s="106"/>
      <c r="OKA26" s="107"/>
      <c r="OKB26" s="132"/>
      <c r="OKC26" s="132"/>
      <c r="OKD26" s="132"/>
      <c r="OKE26" s="190"/>
      <c r="OKF26" s="189"/>
      <c r="OKG26" s="131"/>
      <c r="OKH26" s="105"/>
      <c r="OKI26" s="105"/>
      <c r="OKJ26" s="106"/>
      <c r="OKK26" s="107"/>
      <c r="OKL26" s="132"/>
      <c r="OKM26" s="132"/>
      <c r="OKN26" s="132"/>
      <c r="OKO26" s="190"/>
      <c r="OKP26" s="189"/>
      <c r="OKQ26" s="131"/>
      <c r="OKR26" s="105"/>
      <c r="OKS26" s="105"/>
      <c r="OKT26" s="106"/>
      <c r="OKU26" s="107"/>
      <c r="OKV26" s="132"/>
      <c r="OKW26" s="132"/>
      <c r="OKX26" s="132"/>
      <c r="OKY26" s="190"/>
      <c r="OKZ26" s="189"/>
      <c r="OLA26" s="131"/>
      <c r="OLB26" s="105"/>
      <c r="OLC26" s="105"/>
      <c r="OLD26" s="106"/>
      <c r="OLE26" s="107"/>
      <c r="OLF26" s="132"/>
      <c r="OLG26" s="132"/>
      <c r="OLH26" s="132"/>
      <c r="OLI26" s="190"/>
      <c r="OLJ26" s="189"/>
      <c r="OLK26" s="131"/>
      <c r="OLL26" s="105"/>
      <c r="OLM26" s="105"/>
      <c r="OLN26" s="106"/>
      <c r="OLO26" s="107"/>
      <c r="OLP26" s="132"/>
      <c r="OLQ26" s="132"/>
      <c r="OLR26" s="132"/>
      <c r="OLS26" s="190"/>
      <c r="OLT26" s="189"/>
      <c r="OLU26" s="131"/>
      <c r="OLV26" s="105"/>
      <c r="OLW26" s="105"/>
      <c r="OLX26" s="106"/>
      <c r="OLY26" s="107"/>
      <c r="OLZ26" s="132"/>
      <c r="OMA26" s="132"/>
      <c r="OMB26" s="132"/>
      <c r="OMC26" s="190"/>
      <c r="OMD26" s="189"/>
      <c r="OME26" s="131"/>
      <c r="OMF26" s="105"/>
      <c r="OMG26" s="105"/>
      <c r="OMH26" s="106"/>
      <c r="OMI26" s="107"/>
      <c r="OMJ26" s="132"/>
      <c r="OMK26" s="132"/>
      <c r="OML26" s="132"/>
      <c r="OMM26" s="190"/>
      <c r="OMN26" s="189"/>
      <c r="OMO26" s="131"/>
      <c r="OMP26" s="105"/>
      <c r="OMQ26" s="105"/>
      <c r="OMR26" s="106"/>
      <c r="OMS26" s="107"/>
      <c r="OMT26" s="132"/>
      <c r="OMU26" s="132"/>
      <c r="OMV26" s="132"/>
      <c r="OMW26" s="190"/>
      <c r="OMX26" s="189"/>
      <c r="OMY26" s="131"/>
      <c r="OMZ26" s="105"/>
      <c r="ONA26" s="105"/>
      <c r="ONB26" s="106"/>
      <c r="ONC26" s="107"/>
      <c r="OND26" s="132"/>
      <c r="ONE26" s="132"/>
      <c r="ONF26" s="132"/>
      <c r="ONG26" s="190"/>
      <c r="ONH26" s="189"/>
      <c r="ONI26" s="131"/>
      <c r="ONJ26" s="105"/>
      <c r="ONK26" s="105"/>
      <c r="ONL26" s="106"/>
      <c r="ONM26" s="107"/>
      <c r="ONN26" s="132"/>
      <c r="ONO26" s="132"/>
      <c r="ONP26" s="132"/>
      <c r="ONQ26" s="190"/>
      <c r="ONR26" s="189"/>
      <c r="ONS26" s="131"/>
      <c r="ONT26" s="105"/>
      <c r="ONU26" s="105"/>
      <c r="ONV26" s="106"/>
      <c r="ONW26" s="107"/>
      <c r="ONX26" s="132"/>
      <c r="ONY26" s="132"/>
      <c r="ONZ26" s="132"/>
      <c r="OOA26" s="190"/>
      <c r="OOB26" s="189"/>
      <c r="OOC26" s="131"/>
      <c r="OOD26" s="105"/>
      <c r="OOE26" s="105"/>
      <c r="OOF26" s="106"/>
      <c r="OOG26" s="107"/>
      <c r="OOH26" s="132"/>
      <c r="OOI26" s="132"/>
      <c r="OOJ26" s="132"/>
      <c r="OOK26" s="190"/>
      <c r="OOL26" s="189"/>
      <c r="OOM26" s="131"/>
      <c r="OON26" s="105"/>
      <c r="OOO26" s="105"/>
      <c r="OOP26" s="106"/>
      <c r="OOQ26" s="107"/>
      <c r="OOR26" s="132"/>
      <c r="OOS26" s="132"/>
      <c r="OOT26" s="132"/>
      <c r="OOU26" s="190"/>
      <c r="OOV26" s="189"/>
      <c r="OOW26" s="131"/>
      <c r="OOX26" s="105"/>
      <c r="OOY26" s="105"/>
      <c r="OOZ26" s="106"/>
      <c r="OPA26" s="107"/>
      <c r="OPB26" s="132"/>
      <c r="OPC26" s="132"/>
      <c r="OPD26" s="132"/>
      <c r="OPE26" s="190"/>
      <c r="OPF26" s="189"/>
      <c r="OPG26" s="131"/>
      <c r="OPH26" s="105"/>
      <c r="OPI26" s="105"/>
      <c r="OPJ26" s="106"/>
      <c r="OPK26" s="107"/>
      <c r="OPL26" s="132"/>
      <c r="OPM26" s="132"/>
      <c r="OPN26" s="132"/>
      <c r="OPO26" s="190"/>
      <c r="OPP26" s="189"/>
      <c r="OPQ26" s="131"/>
      <c r="OPR26" s="105"/>
      <c r="OPS26" s="105"/>
      <c r="OPT26" s="106"/>
      <c r="OPU26" s="107"/>
      <c r="OPV26" s="132"/>
      <c r="OPW26" s="132"/>
      <c r="OPX26" s="132"/>
      <c r="OPY26" s="190"/>
      <c r="OPZ26" s="189"/>
      <c r="OQA26" s="131"/>
      <c r="OQB26" s="105"/>
      <c r="OQC26" s="105"/>
      <c r="OQD26" s="106"/>
      <c r="OQE26" s="107"/>
      <c r="OQF26" s="132"/>
      <c r="OQG26" s="132"/>
      <c r="OQH26" s="132"/>
      <c r="OQI26" s="190"/>
      <c r="OQJ26" s="189"/>
      <c r="OQK26" s="131"/>
      <c r="OQL26" s="105"/>
      <c r="OQM26" s="105"/>
      <c r="OQN26" s="106"/>
      <c r="OQO26" s="107"/>
      <c r="OQP26" s="132"/>
      <c r="OQQ26" s="132"/>
      <c r="OQR26" s="132"/>
      <c r="OQS26" s="190"/>
      <c r="OQT26" s="189"/>
      <c r="OQU26" s="131"/>
      <c r="OQV26" s="105"/>
      <c r="OQW26" s="105"/>
      <c r="OQX26" s="106"/>
      <c r="OQY26" s="107"/>
      <c r="OQZ26" s="132"/>
      <c r="ORA26" s="132"/>
      <c r="ORB26" s="132"/>
      <c r="ORC26" s="190"/>
      <c r="ORD26" s="189"/>
      <c r="ORE26" s="131"/>
      <c r="ORF26" s="105"/>
      <c r="ORG26" s="105"/>
      <c r="ORH26" s="106"/>
      <c r="ORI26" s="107"/>
      <c r="ORJ26" s="132"/>
      <c r="ORK26" s="132"/>
      <c r="ORL26" s="132"/>
      <c r="ORM26" s="190"/>
      <c r="ORN26" s="189"/>
      <c r="ORO26" s="131"/>
      <c r="ORP26" s="105"/>
      <c r="ORQ26" s="105"/>
      <c r="ORR26" s="106"/>
      <c r="ORS26" s="107"/>
      <c r="ORT26" s="132"/>
      <c r="ORU26" s="132"/>
      <c r="ORV26" s="132"/>
      <c r="ORW26" s="190"/>
      <c r="ORX26" s="189"/>
      <c r="ORY26" s="131"/>
      <c r="ORZ26" s="105"/>
      <c r="OSA26" s="105"/>
      <c r="OSB26" s="106"/>
      <c r="OSC26" s="107"/>
      <c r="OSD26" s="132"/>
      <c r="OSE26" s="132"/>
      <c r="OSF26" s="132"/>
      <c r="OSG26" s="190"/>
      <c r="OSH26" s="189"/>
      <c r="OSI26" s="131"/>
      <c r="OSJ26" s="105"/>
      <c r="OSK26" s="105"/>
      <c r="OSL26" s="106"/>
      <c r="OSM26" s="107"/>
      <c r="OSN26" s="132"/>
      <c r="OSO26" s="132"/>
      <c r="OSP26" s="132"/>
      <c r="OSQ26" s="190"/>
      <c r="OSR26" s="189"/>
      <c r="OSS26" s="131"/>
      <c r="OST26" s="105"/>
      <c r="OSU26" s="105"/>
      <c r="OSV26" s="106"/>
      <c r="OSW26" s="107"/>
      <c r="OSX26" s="132"/>
      <c r="OSY26" s="132"/>
      <c r="OSZ26" s="132"/>
      <c r="OTA26" s="190"/>
      <c r="OTB26" s="189"/>
      <c r="OTC26" s="131"/>
      <c r="OTD26" s="105"/>
      <c r="OTE26" s="105"/>
      <c r="OTF26" s="106"/>
      <c r="OTG26" s="107"/>
      <c r="OTH26" s="132"/>
      <c r="OTI26" s="132"/>
      <c r="OTJ26" s="132"/>
      <c r="OTK26" s="190"/>
      <c r="OTL26" s="189"/>
      <c r="OTM26" s="131"/>
      <c r="OTN26" s="105"/>
      <c r="OTO26" s="105"/>
      <c r="OTP26" s="106"/>
      <c r="OTQ26" s="107"/>
      <c r="OTR26" s="132"/>
      <c r="OTS26" s="132"/>
      <c r="OTT26" s="132"/>
      <c r="OTU26" s="190"/>
      <c r="OTV26" s="189"/>
      <c r="OTW26" s="131"/>
      <c r="OTX26" s="105"/>
      <c r="OTY26" s="105"/>
      <c r="OTZ26" s="106"/>
      <c r="OUA26" s="107"/>
      <c r="OUB26" s="132"/>
      <c r="OUC26" s="132"/>
      <c r="OUD26" s="132"/>
      <c r="OUE26" s="190"/>
      <c r="OUF26" s="189"/>
      <c r="OUG26" s="131"/>
      <c r="OUH26" s="105"/>
      <c r="OUI26" s="105"/>
      <c r="OUJ26" s="106"/>
      <c r="OUK26" s="107"/>
      <c r="OUL26" s="132"/>
      <c r="OUM26" s="132"/>
      <c r="OUN26" s="132"/>
      <c r="OUO26" s="190"/>
      <c r="OUP26" s="189"/>
      <c r="OUQ26" s="131"/>
      <c r="OUR26" s="105"/>
      <c r="OUS26" s="105"/>
      <c r="OUT26" s="106"/>
      <c r="OUU26" s="107"/>
      <c r="OUV26" s="132"/>
      <c r="OUW26" s="132"/>
      <c r="OUX26" s="132"/>
      <c r="OUY26" s="190"/>
      <c r="OUZ26" s="189"/>
      <c r="OVA26" s="131"/>
      <c r="OVB26" s="105"/>
      <c r="OVC26" s="105"/>
      <c r="OVD26" s="106"/>
      <c r="OVE26" s="107"/>
      <c r="OVF26" s="132"/>
      <c r="OVG26" s="132"/>
      <c r="OVH26" s="132"/>
      <c r="OVI26" s="190"/>
      <c r="OVJ26" s="189"/>
      <c r="OVK26" s="131"/>
      <c r="OVL26" s="105"/>
      <c r="OVM26" s="105"/>
      <c r="OVN26" s="106"/>
      <c r="OVO26" s="107"/>
      <c r="OVP26" s="132"/>
      <c r="OVQ26" s="132"/>
      <c r="OVR26" s="132"/>
      <c r="OVS26" s="190"/>
      <c r="OVT26" s="189"/>
      <c r="OVU26" s="131"/>
      <c r="OVV26" s="105"/>
      <c r="OVW26" s="105"/>
      <c r="OVX26" s="106"/>
      <c r="OVY26" s="107"/>
      <c r="OVZ26" s="132"/>
      <c r="OWA26" s="132"/>
      <c r="OWB26" s="132"/>
      <c r="OWC26" s="190"/>
      <c r="OWD26" s="189"/>
      <c r="OWE26" s="131"/>
      <c r="OWF26" s="105"/>
      <c r="OWG26" s="105"/>
      <c r="OWH26" s="106"/>
      <c r="OWI26" s="107"/>
      <c r="OWJ26" s="132"/>
      <c r="OWK26" s="132"/>
      <c r="OWL26" s="132"/>
      <c r="OWM26" s="190"/>
      <c r="OWN26" s="189"/>
      <c r="OWO26" s="131"/>
      <c r="OWP26" s="105"/>
      <c r="OWQ26" s="105"/>
      <c r="OWR26" s="106"/>
      <c r="OWS26" s="107"/>
      <c r="OWT26" s="132"/>
      <c r="OWU26" s="132"/>
      <c r="OWV26" s="132"/>
      <c r="OWW26" s="190"/>
      <c r="OWX26" s="189"/>
      <c r="OWY26" s="131"/>
      <c r="OWZ26" s="105"/>
      <c r="OXA26" s="105"/>
      <c r="OXB26" s="106"/>
      <c r="OXC26" s="107"/>
      <c r="OXD26" s="132"/>
      <c r="OXE26" s="132"/>
      <c r="OXF26" s="132"/>
      <c r="OXG26" s="190"/>
      <c r="OXH26" s="189"/>
      <c r="OXI26" s="131"/>
      <c r="OXJ26" s="105"/>
      <c r="OXK26" s="105"/>
      <c r="OXL26" s="106"/>
      <c r="OXM26" s="107"/>
      <c r="OXN26" s="132"/>
      <c r="OXO26" s="132"/>
      <c r="OXP26" s="132"/>
      <c r="OXQ26" s="190"/>
      <c r="OXR26" s="189"/>
      <c r="OXS26" s="131"/>
      <c r="OXT26" s="105"/>
      <c r="OXU26" s="105"/>
      <c r="OXV26" s="106"/>
      <c r="OXW26" s="107"/>
      <c r="OXX26" s="132"/>
      <c r="OXY26" s="132"/>
      <c r="OXZ26" s="132"/>
      <c r="OYA26" s="190"/>
      <c r="OYB26" s="189"/>
      <c r="OYC26" s="131"/>
      <c r="OYD26" s="105"/>
      <c r="OYE26" s="105"/>
      <c r="OYF26" s="106"/>
      <c r="OYG26" s="107"/>
      <c r="OYH26" s="132"/>
      <c r="OYI26" s="132"/>
      <c r="OYJ26" s="132"/>
      <c r="OYK26" s="190"/>
      <c r="OYL26" s="189"/>
      <c r="OYM26" s="131"/>
      <c r="OYN26" s="105"/>
      <c r="OYO26" s="105"/>
      <c r="OYP26" s="106"/>
      <c r="OYQ26" s="107"/>
      <c r="OYR26" s="132"/>
      <c r="OYS26" s="132"/>
      <c r="OYT26" s="132"/>
      <c r="OYU26" s="190"/>
      <c r="OYV26" s="189"/>
      <c r="OYW26" s="131"/>
      <c r="OYX26" s="105"/>
      <c r="OYY26" s="105"/>
      <c r="OYZ26" s="106"/>
      <c r="OZA26" s="107"/>
      <c r="OZB26" s="132"/>
      <c r="OZC26" s="132"/>
      <c r="OZD26" s="132"/>
      <c r="OZE26" s="190"/>
      <c r="OZF26" s="189"/>
      <c r="OZG26" s="131"/>
      <c r="OZH26" s="105"/>
      <c r="OZI26" s="105"/>
      <c r="OZJ26" s="106"/>
      <c r="OZK26" s="107"/>
      <c r="OZL26" s="132"/>
      <c r="OZM26" s="132"/>
      <c r="OZN26" s="132"/>
      <c r="OZO26" s="190"/>
      <c r="OZP26" s="189"/>
      <c r="OZQ26" s="131"/>
      <c r="OZR26" s="105"/>
      <c r="OZS26" s="105"/>
      <c r="OZT26" s="106"/>
      <c r="OZU26" s="107"/>
      <c r="OZV26" s="132"/>
      <c r="OZW26" s="132"/>
      <c r="OZX26" s="132"/>
      <c r="OZY26" s="190"/>
      <c r="OZZ26" s="189"/>
      <c r="PAA26" s="131"/>
      <c r="PAB26" s="105"/>
      <c r="PAC26" s="105"/>
      <c r="PAD26" s="106"/>
      <c r="PAE26" s="107"/>
      <c r="PAF26" s="132"/>
      <c r="PAG26" s="132"/>
      <c r="PAH26" s="132"/>
      <c r="PAI26" s="190"/>
      <c r="PAJ26" s="189"/>
      <c r="PAK26" s="131"/>
      <c r="PAL26" s="105"/>
      <c r="PAM26" s="105"/>
      <c r="PAN26" s="106"/>
      <c r="PAO26" s="107"/>
      <c r="PAP26" s="132"/>
      <c r="PAQ26" s="132"/>
      <c r="PAR26" s="132"/>
      <c r="PAS26" s="190"/>
      <c r="PAT26" s="189"/>
      <c r="PAU26" s="131"/>
      <c r="PAV26" s="105"/>
      <c r="PAW26" s="105"/>
      <c r="PAX26" s="106"/>
      <c r="PAY26" s="107"/>
      <c r="PAZ26" s="132"/>
      <c r="PBA26" s="132"/>
      <c r="PBB26" s="132"/>
      <c r="PBC26" s="190"/>
      <c r="PBD26" s="189"/>
      <c r="PBE26" s="131"/>
      <c r="PBF26" s="105"/>
      <c r="PBG26" s="105"/>
      <c r="PBH26" s="106"/>
      <c r="PBI26" s="107"/>
      <c r="PBJ26" s="132"/>
      <c r="PBK26" s="132"/>
      <c r="PBL26" s="132"/>
      <c r="PBM26" s="190"/>
      <c r="PBN26" s="189"/>
      <c r="PBO26" s="131"/>
      <c r="PBP26" s="105"/>
      <c r="PBQ26" s="105"/>
      <c r="PBR26" s="106"/>
      <c r="PBS26" s="107"/>
      <c r="PBT26" s="132"/>
      <c r="PBU26" s="132"/>
      <c r="PBV26" s="132"/>
      <c r="PBW26" s="190"/>
      <c r="PBX26" s="189"/>
      <c r="PBY26" s="131"/>
      <c r="PBZ26" s="105"/>
      <c r="PCA26" s="105"/>
      <c r="PCB26" s="106"/>
      <c r="PCC26" s="107"/>
      <c r="PCD26" s="132"/>
      <c r="PCE26" s="132"/>
      <c r="PCF26" s="132"/>
      <c r="PCG26" s="190"/>
      <c r="PCH26" s="189"/>
      <c r="PCI26" s="131"/>
      <c r="PCJ26" s="105"/>
      <c r="PCK26" s="105"/>
      <c r="PCL26" s="106"/>
      <c r="PCM26" s="107"/>
      <c r="PCN26" s="132"/>
      <c r="PCO26" s="132"/>
      <c r="PCP26" s="132"/>
      <c r="PCQ26" s="190"/>
      <c r="PCR26" s="189"/>
      <c r="PCS26" s="131"/>
      <c r="PCT26" s="105"/>
      <c r="PCU26" s="105"/>
      <c r="PCV26" s="106"/>
      <c r="PCW26" s="107"/>
      <c r="PCX26" s="132"/>
      <c r="PCY26" s="132"/>
      <c r="PCZ26" s="132"/>
      <c r="PDA26" s="190"/>
      <c r="PDB26" s="189"/>
      <c r="PDC26" s="131"/>
      <c r="PDD26" s="105"/>
      <c r="PDE26" s="105"/>
      <c r="PDF26" s="106"/>
      <c r="PDG26" s="107"/>
      <c r="PDH26" s="132"/>
      <c r="PDI26" s="132"/>
      <c r="PDJ26" s="132"/>
      <c r="PDK26" s="190"/>
      <c r="PDL26" s="189"/>
      <c r="PDM26" s="131"/>
      <c r="PDN26" s="105"/>
      <c r="PDO26" s="105"/>
      <c r="PDP26" s="106"/>
      <c r="PDQ26" s="107"/>
      <c r="PDR26" s="132"/>
      <c r="PDS26" s="132"/>
      <c r="PDT26" s="132"/>
      <c r="PDU26" s="190"/>
      <c r="PDV26" s="189"/>
      <c r="PDW26" s="131"/>
      <c r="PDX26" s="105"/>
      <c r="PDY26" s="105"/>
      <c r="PDZ26" s="106"/>
      <c r="PEA26" s="107"/>
      <c r="PEB26" s="132"/>
      <c r="PEC26" s="132"/>
      <c r="PED26" s="132"/>
      <c r="PEE26" s="190"/>
      <c r="PEF26" s="189"/>
      <c r="PEG26" s="131"/>
      <c r="PEH26" s="105"/>
      <c r="PEI26" s="105"/>
      <c r="PEJ26" s="106"/>
      <c r="PEK26" s="107"/>
      <c r="PEL26" s="132"/>
      <c r="PEM26" s="132"/>
      <c r="PEN26" s="132"/>
      <c r="PEO26" s="190"/>
      <c r="PEP26" s="189"/>
      <c r="PEQ26" s="131"/>
      <c r="PER26" s="105"/>
      <c r="PES26" s="105"/>
      <c r="PET26" s="106"/>
      <c r="PEU26" s="107"/>
      <c r="PEV26" s="132"/>
      <c r="PEW26" s="132"/>
      <c r="PEX26" s="132"/>
      <c r="PEY26" s="190"/>
      <c r="PEZ26" s="189"/>
      <c r="PFA26" s="131"/>
      <c r="PFB26" s="105"/>
      <c r="PFC26" s="105"/>
      <c r="PFD26" s="106"/>
      <c r="PFE26" s="107"/>
      <c r="PFF26" s="132"/>
      <c r="PFG26" s="132"/>
      <c r="PFH26" s="132"/>
      <c r="PFI26" s="190"/>
      <c r="PFJ26" s="189"/>
      <c r="PFK26" s="131"/>
      <c r="PFL26" s="105"/>
      <c r="PFM26" s="105"/>
      <c r="PFN26" s="106"/>
      <c r="PFO26" s="107"/>
      <c r="PFP26" s="132"/>
      <c r="PFQ26" s="132"/>
      <c r="PFR26" s="132"/>
      <c r="PFS26" s="190"/>
      <c r="PFT26" s="189"/>
      <c r="PFU26" s="131"/>
      <c r="PFV26" s="105"/>
      <c r="PFW26" s="105"/>
      <c r="PFX26" s="106"/>
      <c r="PFY26" s="107"/>
      <c r="PFZ26" s="132"/>
      <c r="PGA26" s="132"/>
      <c r="PGB26" s="132"/>
      <c r="PGC26" s="190"/>
      <c r="PGD26" s="189"/>
      <c r="PGE26" s="131"/>
      <c r="PGF26" s="105"/>
      <c r="PGG26" s="105"/>
      <c r="PGH26" s="106"/>
      <c r="PGI26" s="107"/>
      <c r="PGJ26" s="132"/>
      <c r="PGK26" s="132"/>
      <c r="PGL26" s="132"/>
      <c r="PGM26" s="190"/>
      <c r="PGN26" s="189"/>
      <c r="PGO26" s="131"/>
      <c r="PGP26" s="105"/>
      <c r="PGQ26" s="105"/>
      <c r="PGR26" s="106"/>
      <c r="PGS26" s="107"/>
      <c r="PGT26" s="132"/>
      <c r="PGU26" s="132"/>
      <c r="PGV26" s="132"/>
      <c r="PGW26" s="190"/>
      <c r="PGX26" s="189"/>
      <c r="PGY26" s="131"/>
      <c r="PGZ26" s="105"/>
      <c r="PHA26" s="105"/>
      <c r="PHB26" s="106"/>
      <c r="PHC26" s="107"/>
      <c r="PHD26" s="132"/>
      <c r="PHE26" s="132"/>
      <c r="PHF26" s="132"/>
      <c r="PHG26" s="190"/>
      <c r="PHH26" s="189"/>
      <c r="PHI26" s="131"/>
      <c r="PHJ26" s="105"/>
      <c r="PHK26" s="105"/>
      <c r="PHL26" s="106"/>
      <c r="PHM26" s="107"/>
      <c r="PHN26" s="132"/>
      <c r="PHO26" s="132"/>
      <c r="PHP26" s="132"/>
      <c r="PHQ26" s="190"/>
      <c r="PHR26" s="189"/>
      <c r="PHS26" s="131"/>
      <c r="PHT26" s="105"/>
      <c r="PHU26" s="105"/>
      <c r="PHV26" s="106"/>
      <c r="PHW26" s="107"/>
      <c r="PHX26" s="132"/>
      <c r="PHY26" s="132"/>
      <c r="PHZ26" s="132"/>
      <c r="PIA26" s="190"/>
      <c r="PIB26" s="189"/>
      <c r="PIC26" s="131"/>
      <c r="PID26" s="105"/>
      <c r="PIE26" s="105"/>
      <c r="PIF26" s="106"/>
      <c r="PIG26" s="107"/>
      <c r="PIH26" s="132"/>
      <c r="PII26" s="132"/>
      <c r="PIJ26" s="132"/>
      <c r="PIK26" s="190"/>
      <c r="PIL26" s="189"/>
      <c r="PIM26" s="131"/>
      <c r="PIN26" s="105"/>
      <c r="PIO26" s="105"/>
      <c r="PIP26" s="106"/>
      <c r="PIQ26" s="107"/>
      <c r="PIR26" s="132"/>
      <c r="PIS26" s="132"/>
      <c r="PIT26" s="132"/>
      <c r="PIU26" s="190"/>
      <c r="PIV26" s="189"/>
      <c r="PIW26" s="131"/>
      <c r="PIX26" s="105"/>
      <c r="PIY26" s="105"/>
      <c r="PIZ26" s="106"/>
      <c r="PJA26" s="107"/>
      <c r="PJB26" s="132"/>
      <c r="PJC26" s="132"/>
      <c r="PJD26" s="132"/>
      <c r="PJE26" s="190"/>
      <c r="PJF26" s="189"/>
      <c r="PJG26" s="131"/>
      <c r="PJH26" s="105"/>
      <c r="PJI26" s="105"/>
      <c r="PJJ26" s="106"/>
      <c r="PJK26" s="107"/>
      <c r="PJL26" s="132"/>
      <c r="PJM26" s="132"/>
      <c r="PJN26" s="132"/>
      <c r="PJO26" s="190"/>
      <c r="PJP26" s="189"/>
      <c r="PJQ26" s="131"/>
      <c r="PJR26" s="105"/>
      <c r="PJS26" s="105"/>
      <c r="PJT26" s="106"/>
      <c r="PJU26" s="107"/>
      <c r="PJV26" s="132"/>
      <c r="PJW26" s="132"/>
      <c r="PJX26" s="132"/>
      <c r="PJY26" s="190"/>
      <c r="PJZ26" s="189"/>
      <c r="PKA26" s="131"/>
      <c r="PKB26" s="105"/>
      <c r="PKC26" s="105"/>
      <c r="PKD26" s="106"/>
      <c r="PKE26" s="107"/>
      <c r="PKF26" s="132"/>
      <c r="PKG26" s="132"/>
      <c r="PKH26" s="132"/>
      <c r="PKI26" s="190"/>
      <c r="PKJ26" s="189"/>
      <c r="PKK26" s="131"/>
      <c r="PKL26" s="105"/>
      <c r="PKM26" s="105"/>
      <c r="PKN26" s="106"/>
      <c r="PKO26" s="107"/>
      <c r="PKP26" s="132"/>
      <c r="PKQ26" s="132"/>
      <c r="PKR26" s="132"/>
      <c r="PKS26" s="190"/>
      <c r="PKT26" s="189"/>
      <c r="PKU26" s="131"/>
      <c r="PKV26" s="105"/>
      <c r="PKW26" s="105"/>
      <c r="PKX26" s="106"/>
      <c r="PKY26" s="107"/>
      <c r="PKZ26" s="132"/>
      <c r="PLA26" s="132"/>
      <c r="PLB26" s="132"/>
      <c r="PLC26" s="190"/>
      <c r="PLD26" s="189"/>
      <c r="PLE26" s="131"/>
      <c r="PLF26" s="105"/>
      <c r="PLG26" s="105"/>
      <c r="PLH26" s="106"/>
      <c r="PLI26" s="107"/>
      <c r="PLJ26" s="132"/>
      <c r="PLK26" s="132"/>
      <c r="PLL26" s="132"/>
      <c r="PLM26" s="190"/>
      <c r="PLN26" s="189"/>
      <c r="PLO26" s="131"/>
      <c r="PLP26" s="105"/>
      <c r="PLQ26" s="105"/>
      <c r="PLR26" s="106"/>
      <c r="PLS26" s="107"/>
      <c r="PLT26" s="132"/>
      <c r="PLU26" s="132"/>
      <c r="PLV26" s="132"/>
      <c r="PLW26" s="190"/>
      <c r="PLX26" s="189"/>
      <c r="PLY26" s="131"/>
      <c r="PLZ26" s="105"/>
      <c r="PMA26" s="105"/>
      <c r="PMB26" s="106"/>
      <c r="PMC26" s="107"/>
      <c r="PMD26" s="132"/>
      <c r="PME26" s="132"/>
      <c r="PMF26" s="132"/>
      <c r="PMG26" s="190"/>
      <c r="PMH26" s="189"/>
      <c r="PMI26" s="131"/>
      <c r="PMJ26" s="105"/>
      <c r="PMK26" s="105"/>
      <c r="PML26" s="106"/>
      <c r="PMM26" s="107"/>
      <c r="PMN26" s="132"/>
      <c r="PMO26" s="132"/>
      <c r="PMP26" s="132"/>
      <c r="PMQ26" s="190"/>
      <c r="PMR26" s="189"/>
      <c r="PMS26" s="131"/>
      <c r="PMT26" s="105"/>
      <c r="PMU26" s="105"/>
      <c r="PMV26" s="106"/>
      <c r="PMW26" s="107"/>
      <c r="PMX26" s="132"/>
      <c r="PMY26" s="132"/>
      <c r="PMZ26" s="132"/>
      <c r="PNA26" s="190"/>
      <c r="PNB26" s="189"/>
      <c r="PNC26" s="131"/>
      <c r="PND26" s="105"/>
      <c r="PNE26" s="105"/>
      <c r="PNF26" s="106"/>
      <c r="PNG26" s="107"/>
      <c r="PNH26" s="132"/>
      <c r="PNI26" s="132"/>
      <c r="PNJ26" s="132"/>
      <c r="PNK26" s="190"/>
      <c r="PNL26" s="189"/>
      <c r="PNM26" s="131"/>
      <c r="PNN26" s="105"/>
      <c r="PNO26" s="105"/>
      <c r="PNP26" s="106"/>
      <c r="PNQ26" s="107"/>
      <c r="PNR26" s="132"/>
      <c r="PNS26" s="132"/>
      <c r="PNT26" s="132"/>
      <c r="PNU26" s="190"/>
      <c r="PNV26" s="189"/>
      <c r="PNW26" s="131"/>
      <c r="PNX26" s="105"/>
      <c r="PNY26" s="105"/>
      <c r="PNZ26" s="106"/>
      <c r="POA26" s="107"/>
      <c r="POB26" s="132"/>
      <c r="POC26" s="132"/>
      <c r="POD26" s="132"/>
      <c r="POE26" s="190"/>
      <c r="POF26" s="189"/>
      <c r="POG26" s="131"/>
      <c r="POH26" s="105"/>
      <c r="POI26" s="105"/>
      <c r="POJ26" s="106"/>
      <c r="POK26" s="107"/>
      <c r="POL26" s="132"/>
      <c r="POM26" s="132"/>
      <c r="PON26" s="132"/>
      <c r="POO26" s="190"/>
      <c r="POP26" s="189"/>
      <c r="POQ26" s="131"/>
      <c r="POR26" s="105"/>
      <c r="POS26" s="105"/>
      <c r="POT26" s="106"/>
      <c r="POU26" s="107"/>
      <c r="POV26" s="132"/>
      <c r="POW26" s="132"/>
      <c r="POX26" s="132"/>
      <c r="POY26" s="190"/>
      <c r="POZ26" s="189"/>
      <c r="PPA26" s="131"/>
      <c r="PPB26" s="105"/>
      <c r="PPC26" s="105"/>
      <c r="PPD26" s="106"/>
      <c r="PPE26" s="107"/>
      <c r="PPF26" s="132"/>
      <c r="PPG26" s="132"/>
      <c r="PPH26" s="132"/>
      <c r="PPI26" s="190"/>
      <c r="PPJ26" s="189"/>
      <c r="PPK26" s="131"/>
      <c r="PPL26" s="105"/>
      <c r="PPM26" s="105"/>
      <c r="PPN26" s="106"/>
      <c r="PPO26" s="107"/>
      <c r="PPP26" s="132"/>
      <c r="PPQ26" s="132"/>
      <c r="PPR26" s="132"/>
      <c r="PPS26" s="190"/>
      <c r="PPT26" s="189"/>
      <c r="PPU26" s="131"/>
      <c r="PPV26" s="105"/>
      <c r="PPW26" s="105"/>
      <c r="PPX26" s="106"/>
      <c r="PPY26" s="107"/>
      <c r="PPZ26" s="132"/>
      <c r="PQA26" s="132"/>
      <c r="PQB26" s="132"/>
      <c r="PQC26" s="190"/>
      <c r="PQD26" s="189"/>
      <c r="PQE26" s="131"/>
      <c r="PQF26" s="105"/>
      <c r="PQG26" s="105"/>
      <c r="PQH26" s="106"/>
      <c r="PQI26" s="107"/>
      <c r="PQJ26" s="132"/>
      <c r="PQK26" s="132"/>
      <c r="PQL26" s="132"/>
      <c r="PQM26" s="190"/>
      <c r="PQN26" s="189"/>
      <c r="PQO26" s="131"/>
      <c r="PQP26" s="105"/>
      <c r="PQQ26" s="105"/>
      <c r="PQR26" s="106"/>
      <c r="PQS26" s="107"/>
      <c r="PQT26" s="132"/>
      <c r="PQU26" s="132"/>
      <c r="PQV26" s="132"/>
      <c r="PQW26" s="190"/>
      <c r="PQX26" s="189"/>
      <c r="PQY26" s="131"/>
      <c r="PQZ26" s="105"/>
      <c r="PRA26" s="105"/>
      <c r="PRB26" s="106"/>
      <c r="PRC26" s="107"/>
      <c r="PRD26" s="132"/>
      <c r="PRE26" s="132"/>
      <c r="PRF26" s="132"/>
      <c r="PRG26" s="190"/>
      <c r="PRH26" s="189"/>
      <c r="PRI26" s="131"/>
      <c r="PRJ26" s="105"/>
      <c r="PRK26" s="105"/>
      <c r="PRL26" s="106"/>
      <c r="PRM26" s="107"/>
      <c r="PRN26" s="132"/>
      <c r="PRO26" s="132"/>
      <c r="PRP26" s="132"/>
      <c r="PRQ26" s="190"/>
      <c r="PRR26" s="189"/>
      <c r="PRS26" s="131"/>
      <c r="PRT26" s="105"/>
      <c r="PRU26" s="105"/>
      <c r="PRV26" s="106"/>
      <c r="PRW26" s="107"/>
      <c r="PRX26" s="132"/>
      <c r="PRY26" s="132"/>
      <c r="PRZ26" s="132"/>
      <c r="PSA26" s="190"/>
      <c r="PSB26" s="189"/>
      <c r="PSC26" s="131"/>
      <c r="PSD26" s="105"/>
      <c r="PSE26" s="105"/>
      <c r="PSF26" s="106"/>
      <c r="PSG26" s="107"/>
      <c r="PSH26" s="132"/>
      <c r="PSI26" s="132"/>
      <c r="PSJ26" s="132"/>
      <c r="PSK26" s="190"/>
      <c r="PSL26" s="189"/>
      <c r="PSM26" s="131"/>
      <c r="PSN26" s="105"/>
      <c r="PSO26" s="105"/>
      <c r="PSP26" s="106"/>
      <c r="PSQ26" s="107"/>
      <c r="PSR26" s="132"/>
      <c r="PSS26" s="132"/>
      <c r="PST26" s="132"/>
      <c r="PSU26" s="190"/>
      <c r="PSV26" s="189"/>
      <c r="PSW26" s="131"/>
      <c r="PSX26" s="105"/>
      <c r="PSY26" s="105"/>
      <c r="PSZ26" s="106"/>
      <c r="PTA26" s="107"/>
      <c r="PTB26" s="132"/>
      <c r="PTC26" s="132"/>
      <c r="PTD26" s="132"/>
      <c r="PTE26" s="190"/>
      <c r="PTF26" s="189"/>
      <c r="PTG26" s="131"/>
      <c r="PTH26" s="105"/>
      <c r="PTI26" s="105"/>
      <c r="PTJ26" s="106"/>
      <c r="PTK26" s="107"/>
      <c r="PTL26" s="132"/>
      <c r="PTM26" s="132"/>
      <c r="PTN26" s="132"/>
      <c r="PTO26" s="190"/>
      <c r="PTP26" s="189"/>
      <c r="PTQ26" s="131"/>
      <c r="PTR26" s="105"/>
      <c r="PTS26" s="105"/>
      <c r="PTT26" s="106"/>
      <c r="PTU26" s="107"/>
      <c r="PTV26" s="132"/>
      <c r="PTW26" s="132"/>
      <c r="PTX26" s="132"/>
      <c r="PTY26" s="190"/>
      <c r="PTZ26" s="189"/>
      <c r="PUA26" s="131"/>
      <c r="PUB26" s="105"/>
      <c r="PUC26" s="105"/>
      <c r="PUD26" s="106"/>
      <c r="PUE26" s="107"/>
      <c r="PUF26" s="132"/>
      <c r="PUG26" s="132"/>
      <c r="PUH26" s="132"/>
      <c r="PUI26" s="190"/>
      <c r="PUJ26" s="189"/>
      <c r="PUK26" s="131"/>
      <c r="PUL26" s="105"/>
      <c r="PUM26" s="105"/>
      <c r="PUN26" s="106"/>
      <c r="PUO26" s="107"/>
      <c r="PUP26" s="132"/>
      <c r="PUQ26" s="132"/>
      <c r="PUR26" s="132"/>
      <c r="PUS26" s="190"/>
      <c r="PUT26" s="189"/>
      <c r="PUU26" s="131"/>
      <c r="PUV26" s="105"/>
      <c r="PUW26" s="105"/>
      <c r="PUX26" s="106"/>
      <c r="PUY26" s="107"/>
      <c r="PUZ26" s="132"/>
      <c r="PVA26" s="132"/>
      <c r="PVB26" s="132"/>
      <c r="PVC26" s="190"/>
      <c r="PVD26" s="189"/>
      <c r="PVE26" s="131"/>
      <c r="PVF26" s="105"/>
      <c r="PVG26" s="105"/>
      <c r="PVH26" s="106"/>
      <c r="PVI26" s="107"/>
      <c r="PVJ26" s="132"/>
      <c r="PVK26" s="132"/>
      <c r="PVL26" s="132"/>
      <c r="PVM26" s="190"/>
      <c r="PVN26" s="189"/>
      <c r="PVO26" s="131"/>
      <c r="PVP26" s="105"/>
      <c r="PVQ26" s="105"/>
      <c r="PVR26" s="106"/>
      <c r="PVS26" s="107"/>
      <c r="PVT26" s="132"/>
      <c r="PVU26" s="132"/>
      <c r="PVV26" s="132"/>
      <c r="PVW26" s="190"/>
      <c r="PVX26" s="189"/>
      <c r="PVY26" s="131"/>
      <c r="PVZ26" s="105"/>
      <c r="PWA26" s="105"/>
      <c r="PWB26" s="106"/>
      <c r="PWC26" s="107"/>
      <c r="PWD26" s="132"/>
      <c r="PWE26" s="132"/>
      <c r="PWF26" s="132"/>
      <c r="PWG26" s="190"/>
      <c r="PWH26" s="189"/>
      <c r="PWI26" s="131"/>
      <c r="PWJ26" s="105"/>
      <c r="PWK26" s="105"/>
      <c r="PWL26" s="106"/>
      <c r="PWM26" s="107"/>
      <c r="PWN26" s="132"/>
      <c r="PWO26" s="132"/>
      <c r="PWP26" s="132"/>
      <c r="PWQ26" s="190"/>
      <c r="PWR26" s="189"/>
      <c r="PWS26" s="131"/>
      <c r="PWT26" s="105"/>
      <c r="PWU26" s="105"/>
      <c r="PWV26" s="106"/>
      <c r="PWW26" s="107"/>
      <c r="PWX26" s="132"/>
      <c r="PWY26" s="132"/>
      <c r="PWZ26" s="132"/>
      <c r="PXA26" s="190"/>
      <c r="PXB26" s="189"/>
      <c r="PXC26" s="131"/>
      <c r="PXD26" s="105"/>
      <c r="PXE26" s="105"/>
      <c r="PXF26" s="106"/>
      <c r="PXG26" s="107"/>
      <c r="PXH26" s="132"/>
      <c r="PXI26" s="132"/>
      <c r="PXJ26" s="132"/>
      <c r="PXK26" s="190"/>
      <c r="PXL26" s="189"/>
      <c r="PXM26" s="131"/>
      <c r="PXN26" s="105"/>
      <c r="PXO26" s="105"/>
      <c r="PXP26" s="106"/>
      <c r="PXQ26" s="107"/>
      <c r="PXR26" s="132"/>
      <c r="PXS26" s="132"/>
      <c r="PXT26" s="132"/>
      <c r="PXU26" s="190"/>
      <c r="PXV26" s="189"/>
      <c r="PXW26" s="131"/>
      <c r="PXX26" s="105"/>
      <c r="PXY26" s="105"/>
      <c r="PXZ26" s="106"/>
      <c r="PYA26" s="107"/>
      <c r="PYB26" s="132"/>
      <c r="PYC26" s="132"/>
      <c r="PYD26" s="132"/>
      <c r="PYE26" s="190"/>
      <c r="PYF26" s="189"/>
      <c r="PYG26" s="131"/>
      <c r="PYH26" s="105"/>
      <c r="PYI26" s="105"/>
      <c r="PYJ26" s="106"/>
      <c r="PYK26" s="107"/>
      <c r="PYL26" s="132"/>
      <c r="PYM26" s="132"/>
      <c r="PYN26" s="132"/>
      <c r="PYO26" s="190"/>
      <c r="PYP26" s="189"/>
      <c r="PYQ26" s="131"/>
      <c r="PYR26" s="105"/>
      <c r="PYS26" s="105"/>
      <c r="PYT26" s="106"/>
      <c r="PYU26" s="107"/>
      <c r="PYV26" s="132"/>
      <c r="PYW26" s="132"/>
      <c r="PYX26" s="132"/>
      <c r="PYY26" s="190"/>
      <c r="PYZ26" s="189"/>
      <c r="PZA26" s="131"/>
      <c r="PZB26" s="105"/>
      <c r="PZC26" s="105"/>
      <c r="PZD26" s="106"/>
      <c r="PZE26" s="107"/>
      <c r="PZF26" s="132"/>
      <c r="PZG26" s="132"/>
      <c r="PZH26" s="132"/>
      <c r="PZI26" s="190"/>
      <c r="PZJ26" s="189"/>
      <c r="PZK26" s="131"/>
      <c r="PZL26" s="105"/>
      <c r="PZM26" s="105"/>
      <c r="PZN26" s="106"/>
      <c r="PZO26" s="107"/>
      <c r="PZP26" s="132"/>
      <c r="PZQ26" s="132"/>
      <c r="PZR26" s="132"/>
      <c r="PZS26" s="190"/>
      <c r="PZT26" s="189"/>
      <c r="PZU26" s="131"/>
      <c r="PZV26" s="105"/>
      <c r="PZW26" s="105"/>
      <c r="PZX26" s="106"/>
      <c r="PZY26" s="107"/>
      <c r="PZZ26" s="132"/>
      <c r="QAA26" s="132"/>
      <c r="QAB26" s="132"/>
      <c r="QAC26" s="190"/>
      <c r="QAD26" s="189"/>
      <c r="QAE26" s="131"/>
      <c r="QAF26" s="105"/>
      <c r="QAG26" s="105"/>
      <c r="QAH26" s="106"/>
      <c r="QAI26" s="107"/>
      <c r="QAJ26" s="132"/>
      <c r="QAK26" s="132"/>
      <c r="QAL26" s="132"/>
      <c r="QAM26" s="190"/>
      <c r="QAN26" s="189"/>
      <c r="QAO26" s="131"/>
      <c r="QAP26" s="105"/>
      <c r="QAQ26" s="105"/>
      <c r="QAR26" s="106"/>
      <c r="QAS26" s="107"/>
      <c r="QAT26" s="132"/>
      <c r="QAU26" s="132"/>
      <c r="QAV26" s="132"/>
      <c r="QAW26" s="190"/>
      <c r="QAX26" s="189"/>
      <c r="QAY26" s="131"/>
      <c r="QAZ26" s="105"/>
      <c r="QBA26" s="105"/>
      <c r="QBB26" s="106"/>
      <c r="QBC26" s="107"/>
      <c r="QBD26" s="132"/>
      <c r="QBE26" s="132"/>
      <c r="QBF26" s="132"/>
      <c r="QBG26" s="190"/>
      <c r="QBH26" s="189"/>
      <c r="QBI26" s="131"/>
      <c r="QBJ26" s="105"/>
      <c r="QBK26" s="105"/>
      <c r="QBL26" s="106"/>
      <c r="QBM26" s="107"/>
      <c r="QBN26" s="132"/>
      <c r="QBO26" s="132"/>
      <c r="QBP26" s="132"/>
      <c r="QBQ26" s="190"/>
      <c r="QBR26" s="189"/>
      <c r="QBS26" s="131"/>
      <c r="QBT26" s="105"/>
      <c r="QBU26" s="105"/>
      <c r="QBV26" s="106"/>
      <c r="QBW26" s="107"/>
      <c r="QBX26" s="132"/>
      <c r="QBY26" s="132"/>
      <c r="QBZ26" s="132"/>
      <c r="QCA26" s="190"/>
      <c r="QCB26" s="189"/>
      <c r="QCC26" s="131"/>
      <c r="QCD26" s="105"/>
      <c r="QCE26" s="105"/>
      <c r="QCF26" s="106"/>
      <c r="QCG26" s="107"/>
      <c r="QCH26" s="132"/>
      <c r="QCI26" s="132"/>
      <c r="QCJ26" s="132"/>
      <c r="QCK26" s="190"/>
      <c r="QCL26" s="189"/>
      <c r="QCM26" s="131"/>
      <c r="QCN26" s="105"/>
      <c r="QCO26" s="105"/>
      <c r="QCP26" s="106"/>
      <c r="QCQ26" s="107"/>
      <c r="QCR26" s="132"/>
      <c r="QCS26" s="132"/>
      <c r="QCT26" s="132"/>
      <c r="QCU26" s="190"/>
      <c r="QCV26" s="189"/>
      <c r="QCW26" s="131"/>
      <c r="QCX26" s="105"/>
      <c r="QCY26" s="105"/>
      <c r="QCZ26" s="106"/>
      <c r="QDA26" s="107"/>
      <c r="QDB26" s="132"/>
      <c r="QDC26" s="132"/>
      <c r="QDD26" s="132"/>
      <c r="QDE26" s="190"/>
      <c r="QDF26" s="189"/>
      <c r="QDG26" s="131"/>
      <c r="QDH26" s="105"/>
      <c r="QDI26" s="105"/>
      <c r="QDJ26" s="106"/>
      <c r="QDK26" s="107"/>
      <c r="QDL26" s="132"/>
      <c r="QDM26" s="132"/>
      <c r="QDN26" s="132"/>
      <c r="QDO26" s="190"/>
      <c r="QDP26" s="189"/>
      <c r="QDQ26" s="131"/>
      <c r="QDR26" s="105"/>
      <c r="QDS26" s="105"/>
      <c r="QDT26" s="106"/>
      <c r="QDU26" s="107"/>
      <c r="QDV26" s="132"/>
      <c r="QDW26" s="132"/>
      <c r="QDX26" s="132"/>
      <c r="QDY26" s="190"/>
      <c r="QDZ26" s="189"/>
      <c r="QEA26" s="131"/>
      <c r="QEB26" s="105"/>
      <c r="QEC26" s="105"/>
      <c r="QED26" s="106"/>
      <c r="QEE26" s="107"/>
      <c r="QEF26" s="132"/>
      <c r="QEG26" s="132"/>
      <c r="QEH26" s="132"/>
      <c r="QEI26" s="190"/>
      <c r="QEJ26" s="189"/>
      <c r="QEK26" s="131"/>
      <c r="QEL26" s="105"/>
      <c r="QEM26" s="105"/>
      <c r="QEN26" s="106"/>
      <c r="QEO26" s="107"/>
      <c r="QEP26" s="132"/>
      <c r="QEQ26" s="132"/>
      <c r="QER26" s="132"/>
      <c r="QES26" s="190"/>
      <c r="QET26" s="189"/>
      <c r="QEU26" s="131"/>
      <c r="QEV26" s="105"/>
      <c r="QEW26" s="105"/>
      <c r="QEX26" s="106"/>
      <c r="QEY26" s="107"/>
      <c r="QEZ26" s="132"/>
      <c r="QFA26" s="132"/>
      <c r="QFB26" s="132"/>
      <c r="QFC26" s="190"/>
      <c r="QFD26" s="189"/>
      <c r="QFE26" s="131"/>
      <c r="QFF26" s="105"/>
      <c r="QFG26" s="105"/>
      <c r="QFH26" s="106"/>
      <c r="QFI26" s="107"/>
      <c r="QFJ26" s="132"/>
      <c r="QFK26" s="132"/>
      <c r="QFL26" s="132"/>
      <c r="QFM26" s="190"/>
      <c r="QFN26" s="189"/>
      <c r="QFO26" s="131"/>
      <c r="QFP26" s="105"/>
      <c r="QFQ26" s="105"/>
      <c r="QFR26" s="106"/>
      <c r="QFS26" s="107"/>
      <c r="QFT26" s="132"/>
      <c r="QFU26" s="132"/>
      <c r="QFV26" s="132"/>
      <c r="QFW26" s="190"/>
      <c r="QFX26" s="189"/>
      <c r="QFY26" s="131"/>
      <c r="QFZ26" s="105"/>
      <c r="QGA26" s="105"/>
      <c r="QGB26" s="106"/>
      <c r="QGC26" s="107"/>
      <c r="QGD26" s="132"/>
      <c r="QGE26" s="132"/>
      <c r="QGF26" s="132"/>
      <c r="QGG26" s="190"/>
      <c r="QGH26" s="189"/>
      <c r="QGI26" s="131"/>
      <c r="QGJ26" s="105"/>
      <c r="QGK26" s="105"/>
      <c r="QGL26" s="106"/>
      <c r="QGM26" s="107"/>
      <c r="QGN26" s="132"/>
      <c r="QGO26" s="132"/>
      <c r="QGP26" s="132"/>
      <c r="QGQ26" s="190"/>
      <c r="QGR26" s="189"/>
      <c r="QGS26" s="131"/>
      <c r="QGT26" s="105"/>
      <c r="QGU26" s="105"/>
      <c r="QGV26" s="106"/>
      <c r="QGW26" s="107"/>
      <c r="QGX26" s="132"/>
      <c r="QGY26" s="132"/>
      <c r="QGZ26" s="132"/>
      <c r="QHA26" s="190"/>
      <c r="QHB26" s="189"/>
      <c r="QHC26" s="131"/>
      <c r="QHD26" s="105"/>
      <c r="QHE26" s="105"/>
      <c r="QHF26" s="106"/>
      <c r="QHG26" s="107"/>
      <c r="QHH26" s="132"/>
      <c r="QHI26" s="132"/>
      <c r="QHJ26" s="132"/>
      <c r="QHK26" s="190"/>
      <c r="QHL26" s="189"/>
      <c r="QHM26" s="131"/>
      <c r="QHN26" s="105"/>
      <c r="QHO26" s="105"/>
      <c r="QHP26" s="106"/>
      <c r="QHQ26" s="107"/>
      <c r="QHR26" s="132"/>
      <c r="QHS26" s="132"/>
      <c r="QHT26" s="132"/>
      <c r="QHU26" s="190"/>
      <c r="QHV26" s="189"/>
      <c r="QHW26" s="131"/>
      <c r="QHX26" s="105"/>
      <c r="QHY26" s="105"/>
      <c r="QHZ26" s="106"/>
      <c r="QIA26" s="107"/>
      <c r="QIB26" s="132"/>
      <c r="QIC26" s="132"/>
      <c r="QID26" s="132"/>
      <c r="QIE26" s="190"/>
      <c r="QIF26" s="189"/>
      <c r="QIG26" s="131"/>
      <c r="QIH26" s="105"/>
      <c r="QII26" s="105"/>
      <c r="QIJ26" s="106"/>
      <c r="QIK26" s="107"/>
      <c r="QIL26" s="132"/>
      <c r="QIM26" s="132"/>
      <c r="QIN26" s="132"/>
      <c r="QIO26" s="190"/>
      <c r="QIP26" s="189"/>
      <c r="QIQ26" s="131"/>
      <c r="QIR26" s="105"/>
      <c r="QIS26" s="105"/>
      <c r="QIT26" s="106"/>
      <c r="QIU26" s="107"/>
      <c r="QIV26" s="132"/>
      <c r="QIW26" s="132"/>
      <c r="QIX26" s="132"/>
      <c r="QIY26" s="190"/>
      <c r="QIZ26" s="189"/>
      <c r="QJA26" s="131"/>
      <c r="QJB26" s="105"/>
      <c r="QJC26" s="105"/>
      <c r="QJD26" s="106"/>
      <c r="QJE26" s="107"/>
      <c r="QJF26" s="132"/>
      <c r="QJG26" s="132"/>
      <c r="QJH26" s="132"/>
      <c r="QJI26" s="190"/>
      <c r="QJJ26" s="189"/>
      <c r="QJK26" s="131"/>
      <c r="QJL26" s="105"/>
      <c r="QJM26" s="105"/>
      <c r="QJN26" s="106"/>
      <c r="QJO26" s="107"/>
      <c r="QJP26" s="132"/>
      <c r="QJQ26" s="132"/>
      <c r="QJR26" s="132"/>
      <c r="QJS26" s="190"/>
      <c r="QJT26" s="189"/>
      <c r="QJU26" s="131"/>
      <c r="QJV26" s="105"/>
      <c r="QJW26" s="105"/>
      <c r="QJX26" s="106"/>
      <c r="QJY26" s="107"/>
      <c r="QJZ26" s="132"/>
      <c r="QKA26" s="132"/>
      <c r="QKB26" s="132"/>
      <c r="QKC26" s="190"/>
      <c r="QKD26" s="189"/>
      <c r="QKE26" s="131"/>
      <c r="QKF26" s="105"/>
      <c r="QKG26" s="105"/>
      <c r="QKH26" s="106"/>
      <c r="QKI26" s="107"/>
      <c r="QKJ26" s="132"/>
      <c r="QKK26" s="132"/>
      <c r="QKL26" s="132"/>
      <c r="QKM26" s="190"/>
      <c r="QKN26" s="189"/>
      <c r="QKO26" s="131"/>
      <c r="QKP26" s="105"/>
      <c r="QKQ26" s="105"/>
      <c r="QKR26" s="106"/>
      <c r="QKS26" s="107"/>
      <c r="QKT26" s="132"/>
      <c r="QKU26" s="132"/>
      <c r="QKV26" s="132"/>
      <c r="QKW26" s="190"/>
      <c r="QKX26" s="189"/>
      <c r="QKY26" s="131"/>
      <c r="QKZ26" s="105"/>
      <c r="QLA26" s="105"/>
      <c r="QLB26" s="106"/>
      <c r="QLC26" s="107"/>
      <c r="QLD26" s="132"/>
      <c r="QLE26" s="132"/>
      <c r="QLF26" s="132"/>
      <c r="QLG26" s="190"/>
      <c r="QLH26" s="189"/>
      <c r="QLI26" s="131"/>
      <c r="QLJ26" s="105"/>
      <c r="QLK26" s="105"/>
      <c r="QLL26" s="106"/>
      <c r="QLM26" s="107"/>
      <c r="QLN26" s="132"/>
      <c r="QLO26" s="132"/>
      <c r="QLP26" s="132"/>
      <c r="QLQ26" s="190"/>
      <c r="QLR26" s="189"/>
      <c r="QLS26" s="131"/>
      <c r="QLT26" s="105"/>
      <c r="QLU26" s="105"/>
      <c r="QLV26" s="106"/>
      <c r="QLW26" s="107"/>
      <c r="QLX26" s="132"/>
      <c r="QLY26" s="132"/>
      <c r="QLZ26" s="132"/>
      <c r="QMA26" s="190"/>
      <c r="QMB26" s="189"/>
      <c r="QMC26" s="131"/>
      <c r="QMD26" s="105"/>
      <c r="QME26" s="105"/>
      <c r="QMF26" s="106"/>
      <c r="QMG26" s="107"/>
      <c r="QMH26" s="132"/>
      <c r="QMI26" s="132"/>
      <c r="QMJ26" s="132"/>
      <c r="QMK26" s="190"/>
      <c r="QML26" s="189"/>
      <c r="QMM26" s="131"/>
      <c r="QMN26" s="105"/>
      <c r="QMO26" s="105"/>
      <c r="QMP26" s="106"/>
      <c r="QMQ26" s="107"/>
      <c r="QMR26" s="132"/>
      <c r="QMS26" s="132"/>
      <c r="QMT26" s="132"/>
      <c r="QMU26" s="190"/>
      <c r="QMV26" s="189"/>
      <c r="QMW26" s="131"/>
      <c r="QMX26" s="105"/>
      <c r="QMY26" s="105"/>
      <c r="QMZ26" s="106"/>
      <c r="QNA26" s="107"/>
      <c r="QNB26" s="132"/>
      <c r="QNC26" s="132"/>
      <c r="QND26" s="132"/>
      <c r="QNE26" s="190"/>
      <c r="QNF26" s="189"/>
      <c r="QNG26" s="131"/>
      <c r="QNH26" s="105"/>
      <c r="QNI26" s="105"/>
      <c r="QNJ26" s="106"/>
      <c r="QNK26" s="107"/>
      <c r="QNL26" s="132"/>
      <c r="QNM26" s="132"/>
      <c r="QNN26" s="132"/>
      <c r="QNO26" s="190"/>
      <c r="QNP26" s="189"/>
      <c r="QNQ26" s="131"/>
      <c r="QNR26" s="105"/>
      <c r="QNS26" s="105"/>
      <c r="QNT26" s="106"/>
      <c r="QNU26" s="107"/>
      <c r="QNV26" s="132"/>
      <c r="QNW26" s="132"/>
      <c r="QNX26" s="132"/>
      <c r="QNY26" s="190"/>
      <c r="QNZ26" s="189"/>
      <c r="QOA26" s="131"/>
      <c r="QOB26" s="105"/>
      <c r="QOC26" s="105"/>
      <c r="QOD26" s="106"/>
      <c r="QOE26" s="107"/>
      <c r="QOF26" s="132"/>
      <c r="QOG26" s="132"/>
      <c r="QOH26" s="132"/>
      <c r="QOI26" s="190"/>
      <c r="QOJ26" s="189"/>
      <c r="QOK26" s="131"/>
      <c r="QOL26" s="105"/>
      <c r="QOM26" s="105"/>
      <c r="QON26" s="106"/>
      <c r="QOO26" s="107"/>
      <c r="QOP26" s="132"/>
      <c r="QOQ26" s="132"/>
      <c r="QOR26" s="132"/>
      <c r="QOS26" s="190"/>
      <c r="QOT26" s="189"/>
      <c r="QOU26" s="131"/>
      <c r="QOV26" s="105"/>
      <c r="QOW26" s="105"/>
      <c r="QOX26" s="106"/>
      <c r="QOY26" s="107"/>
      <c r="QOZ26" s="132"/>
      <c r="QPA26" s="132"/>
      <c r="QPB26" s="132"/>
      <c r="QPC26" s="190"/>
      <c r="QPD26" s="189"/>
      <c r="QPE26" s="131"/>
      <c r="QPF26" s="105"/>
      <c r="QPG26" s="105"/>
      <c r="QPH26" s="106"/>
      <c r="QPI26" s="107"/>
      <c r="QPJ26" s="132"/>
      <c r="QPK26" s="132"/>
      <c r="QPL26" s="132"/>
      <c r="QPM26" s="190"/>
      <c r="QPN26" s="189"/>
      <c r="QPO26" s="131"/>
      <c r="QPP26" s="105"/>
      <c r="QPQ26" s="105"/>
      <c r="QPR26" s="106"/>
      <c r="QPS26" s="107"/>
      <c r="QPT26" s="132"/>
      <c r="QPU26" s="132"/>
      <c r="QPV26" s="132"/>
      <c r="QPW26" s="190"/>
      <c r="QPX26" s="189"/>
      <c r="QPY26" s="131"/>
      <c r="QPZ26" s="105"/>
      <c r="QQA26" s="105"/>
      <c r="QQB26" s="106"/>
      <c r="QQC26" s="107"/>
      <c r="QQD26" s="132"/>
      <c r="QQE26" s="132"/>
      <c r="QQF26" s="132"/>
      <c r="QQG26" s="190"/>
      <c r="QQH26" s="189"/>
      <c r="QQI26" s="131"/>
      <c r="QQJ26" s="105"/>
      <c r="QQK26" s="105"/>
      <c r="QQL26" s="106"/>
      <c r="QQM26" s="107"/>
      <c r="QQN26" s="132"/>
      <c r="QQO26" s="132"/>
      <c r="QQP26" s="132"/>
      <c r="QQQ26" s="190"/>
      <c r="QQR26" s="189"/>
      <c r="QQS26" s="131"/>
      <c r="QQT26" s="105"/>
      <c r="QQU26" s="105"/>
      <c r="QQV26" s="106"/>
      <c r="QQW26" s="107"/>
      <c r="QQX26" s="132"/>
      <c r="QQY26" s="132"/>
      <c r="QQZ26" s="132"/>
      <c r="QRA26" s="190"/>
      <c r="QRB26" s="189"/>
      <c r="QRC26" s="131"/>
      <c r="QRD26" s="105"/>
      <c r="QRE26" s="105"/>
      <c r="QRF26" s="106"/>
      <c r="QRG26" s="107"/>
      <c r="QRH26" s="132"/>
      <c r="QRI26" s="132"/>
      <c r="QRJ26" s="132"/>
      <c r="QRK26" s="190"/>
      <c r="QRL26" s="189"/>
      <c r="QRM26" s="131"/>
      <c r="QRN26" s="105"/>
      <c r="QRO26" s="105"/>
      <c r="QRP26" s="106"/>
      <c r="QRQ26" s="107"/>
      <c r="QRR26" s="132"/>
      <c r="QRS26" s="132"/>
      <c r="QRT26" s="132"/>
      <c r="QRU26" s="190"/>
      <c r="QRV26" s="189"/>
      <c r="QRW26" s="131"/>
      <c r="QRX26" s="105"/>
      <c r="QRY26" s="105"/>
      <c r="QRZ26" s="106"/>
      <c r="QSA26" s="107"/>
      <c r="QSB26" s="132"/>
      <c r="QSC26" s="132"/>
      <c r="QSD26" s="132"/>
      <c r="QSE26" s="190"/>
      <c r="QSF26" s="189"/>
      <c r="QSG26" s="131"/>
      <c r="QSH26" s="105"/>
      <c r="QSI26" s="105"/>
      <c r="QSJ26" s="106"/>
      <c r="QSK26" s="107"/>
      <c r="QSL26" s="132"/>
      <c r="QSM26" s="132"/>
      <c r="QSN26" s="132"/>
      <c r="QSO26" s="190"/>
      <c r="QSP26" s="189"/>
      <c r="QSQ26" s="131"/>
      <c r="QSR26" s="105"/>
      <c r="QSS26" s="105"/>
      <c r="QST26" s="106"/>
      <c r="QSU26" s="107"/>
      <c r="QSV26" s="132"/>
      <c r="QSW26" s="132"/>
      <c r="QSX26" s="132"/>
      <c r="QSY26" s="190"/>
      <c r="QSZ26" s="189"/>
      <c r="QTA26" s="131"/>
      <c r="QTB26" s="105"/>
      <c r="QTC26" s="105"/>
      <c r="QTD26" s="106"/>
      <c r="QTE26" s="107"/>
      <c r="QTF26" s="132"/>
      <c r="QTG26" s="132"/>
      <c r="QTH26" s="132"/>
      <c r="QTI26" s="190"/>
      <c r="QTJ26" s="189"/>
      <c r="QTK26" s="131"/>
      <c r="QTL26" s="105"/>
      <c r="QTM26" s="105"/>
      <c r="QTN26" s="106"/>
      <c r="QTO26" s="107"/>
      <c r="QTP26" s="132"/>
      <c r="QTQ26" s="132"/>
      <c r="QTR26" s="132"/>
      <c r="QTS26" s="190"/>
      <c r="QTT26" s="189"/>
      <c r="QTU26" s="131"/>
      <c r="QTV26" s="105"/>
      <c r="QTW26" s="105"/>
      <c r="QTX26" s="106"/>
      <c r="QTY26" s="107"/>
      <c r="QTZ26" s="132"/>
      <c r="QUA26" s="132"/>
      <c r="QUB26" s="132"/>
      <c r="QUC26" s="190"/>
      <c r="QUD26" s="189"/>
      <c r="QUE26" s="131"/>
      <c r="QUF26" s="105"/>
      <c r="QUG26" s="105"/>
      <c r="QUH26" s="106"/>
      <c r="QUI26" s="107"/>
      <c r="QUJ26" s="132"/>
      <c r="QUK26" s="132"/>
      <c r="QUL26" s="132"/>
      <c r="QUM26" s="190"/>
      <c r="QUN26" s="189"/>
      <c r="QUO26" s="131"/>
      <c r="QUP26" s="105"/>
      <c r="QUQ26" s="105"/>
      <c r="QUR26" s="106"/>
      <c r="QUS26" s="107"/>
      <c r="QUT26" s="132"/>
      <c r="QUU26" s="132"/>
      <c r="QUV26" s="132"/>
      <c r="QUW26" s="190"/>
      <c r="QUX26" s="189"/>
      <c r="QUY26" s="131"/>
      <c r="QUZ26" s="105"/>
      <c r="QVA26" s="105"/>
      <c r="QVB26" s="106"/>
      <c r="QVC26" s="107"/>
      <c r="QVD26" s="132"/>
      <c r="QVE26" s="132"/>
      <c r="QVF26" s="132"/>
      <c r="QVG26" s="190"/>
      <c r="QVH26" s="189"/>
      <c r="QVI26" s="131"/>
      <c r="QVJ26" s="105"/>
      <c r="QVK26" s="105"/>
      <c r="QVL26" s="106"/>
      <c r="QVM26" s="107"/>
      <c r="QVN26" s="132"/>
      <c r="QVO26" s="132"/>
      <c r="QVP26" s="132"/>
      <c r="QVQ26" s="190"/>
      <c r="QVR26" s="189"/>
      <c r="QVS26" s="131"/>
      <c r="QVT26" s="105"/>
      <c r="QVU26" s="105"/>
      <c r="QVV26" s="106"/>
      <c r="QVW26" s="107"/>
      <c r="QVX26" s="132"/>
      <c r="QVY26" s="132"/>
      <c r="QVZ26" s="132"/>
      <c r="QWA26" s="190"/>
      <c r="QWB26" s="189"/>
      <c r="QWC26" s="131"/>
      <c r="QWD26" s="105"/>
      <c r="QWE26" s="105"/>
      <c r="QWF26" s="106"/>
      <c r="QWG26" s="107"/>
      <c r="QWH26" s="132"/>
      <c r="QWI26" s="132"/>
      <c r="QWJ26" s="132"/>
      <c r="QWK26" s="190"/>
      <c r="QWL26" s="189"/>
      <c r="QWM26" s="131"/>
      <c r="QWN26" s="105"/>
      <c r="QWO26" s="105"/>
      <c r="QWP26" s="106"/>
      <c r="QWQ26" s="107"/>
      <c r="QWR26" s="132"/>
      <c r="QWS26" s="132"/>
      <c r="QWT26" s="132"/>
      <c r="QWU26" s="190"/>
      <c r="QWV26" s="189"/>
      <c r="QWW26" s="131"/>
      <c r="QWX26" s="105"/>
      <c r="QWY26" s="105"/>
      <c r="QWZ26" s="106"/>
      <c r="QXA26" s="107"/>
      <c r="QXB26" s="132"/>
      <c r="QXC26" s="132"/>
      <c r="QXD26" s="132"/>
      <c r="QXE26" s="190"/>
      <c r="QXF26" s="189"/>
      <c r="QXG26" s="131"/>
      <c r="QXH26" s="105"/>
      <c r="QXI26" s="105"/>
      <c r="QXJ26" s="106"/>
      <c r="QXK26" s="107"/>
      <c r="QXL26" s="132"/>
      <c r="QXM26" s="132"/>
      <c r="QXN26" s="132"/>
      <c r="QXO26" s="190"/>
      <c r="QXP26" s="189"/>
      <c r="QXQ26" s="131"/>
      <c r="QXR26" s="105"/>
      <c r="QXS26" s="105"/>
      <c r="QXT26" s="106"/>
      <c r="QXU26" s="107"/>
      <c r="QXV26" s="132"/>
      <c r="QXW26" s="132"/>
      <c r="QXX26" s="132"/>
      <c r="QXY26" s="190"/>
      <c r="QXZ26" s="189"/>
      <c r="QYA26" s="131"/>
      <c r="QYB26" s="105"/>
      <c r="QYC26" s="105"/>
      <c r="QYD26" s="106"/>
      <c r="QYE26" s="107"/>
      <c r="QYF26" s="132"/>
      <c r="QYG26" s="132"/>
      <c r="QYH26" s="132"/>
      <c r="QYI26" s="190"/>
      <c r="QYJ26" s="189"/>
      <c r="QYK26" s="131"/>
      <c r="QYL26" s="105"/>
      <c r="QYM26" s="105"/>
      <c r="QYN26" s="106"/>
      <c r="QYO26" s="107"/>
      <c r="QYP26" s="132"/>
      <c r="QYQ26" s="132"/>
      <c r="QYR26" s="132"/>
      <c r="QYS26" s="190"/>
      <c r="QYT26" s="189"/>
      <c r="QYU26" s="131"/>
      <c r="QYV26" s="105"/>
      <c r="QYW26" s="105"/>
      <c r="QYX26" s="106"/>
      <c r="QYY26" s="107"/>
      <c r="QYZ26" s="132"/>
      <c r="QZA26" s="132"/>
      <c r="QZB26" s="132"/>
      <c r="QZC26" s="190"/>
      <c r="QZD26" s="189"/>
      <c r="QZE26" s="131"/>
      <c r="QZF26" s="105"/>
      <c r="QZG26" s="105"/>
      <c r="QZH26" s="106"/>
      <c r="QZI26" s="107"/>
      <c r="QZJ26" s="132"/>
      <c r="QZK26" s="132"/>
      <c r="QZL26" s="132"/>
      <c r="QZM26" s="190"/>
      <c r="QZN26" s="189"/>
      <c r="QZO26" s="131"/>
      <c r="QZP26" s="105"/>
      <c r="QZQ26" s="105"/>
      <c r="QZR26" s="106"/>
      <c r="QZS26" s="107"/>
      <c r="QZT26" s="132"/>
      <c r="QZU26" s="132"/>
      <c r="QZV26" s="132"/>
      <c r="QZW26" s="190"/>
      <c r="QZX26" s="189"/>
      <c r="QZY26" s="131"/>
      <c r="QZZ26" s="105"/>
      <c r="RAA26" s="105"/>
      <c r="RAB26" s="106"/>
      <c r="RAC26" s="107"/>
      <c r="RAD26" s="132"/>
      <c r="RAE26" s="132"/>
      <c r="RAF26" s="132"/>
      <c r="RAG26" s="190"/>
      <c r="RAH26" s="189"/>
      <c r="RAI26" s="131"/>
      <c r="RAJ26" s="105"/>
      <c r="RAK26" s="105"/>
      <c r="RAL26" s="106"/>
      <c r="RAM26" s="107"/>
      <c r="RAN26" s="132"/>
      <c r="RAO26" s="132"/>
      <c r="RAP26" s="132"/>
      <c r="RAQ26" s="190"/>
      <c r="RAR26" s="189"/>
      <c r="RAS26" s="131"/>
      <c r="RAT26" s="105"/>
      <c r="RAU26" s="105"/>
      <c r="RAV26" s="106"/>
      <c r="RAW26" s="107"/>
      <c r="RAX26" s="132"/>
      <c r="RAY26" s="132"/>
      <c r="RAZ26" s="132"/>
      <c r="RBA26" s="190"/>
      <c r="RBB26" s="189"/>
      <c r="RBC26" s="131"/>
      <c r="RBD26" s="105"/>
      <c r="RBE26" s="105"/>
      <c r="RBF26" s="106"/>
      <c r="RBG26" s="107"/>
      <c r="RBH26" s="132"/>
      <c r="RBI26" s="132"/>
      <c r="RBJ26" s="132"/>
      <c r="RBK26" s="190"/>
      <c r="RBL26" s="189"/>
      <c r="RBM26" s="131"/>
      <c r="RBN26" s="105"/>
      <c r="RBO26" s="105"/>
      <c r="RBP26" s="106"/>
      <c r="RBQ26" s="107"/>
      <c r="RBR26" s="132"/>
      <c r="RBS26" s="132"/>
      <c r="RBT26" s="132"/>
      <c r="RBU26" s="190"/>
      <c r="RBV26" s="189"/>
      <c r="RBW26" s="131"/>
      <c r="RBX26" s="105"/>
      <c r="RBY26" s="105"/>
      <c r="RBZ26" s="106"/>
      <c r="RCA26" s="107"/>
      <c r="RCB26" s="132"/>
      <c r="RCC26" s="132"/>
      <c r="RCD26" s="132"/>
      <c r="RCE26" s="190"/>
      <c r="RCF26" s="189"/>
      <c r="RCG26" s="131"/>
      <c r="RCH26" s="105"/>
      <c r="RCI26" s="105"/>
      <c r="RCJ26" s="106"/>
      <c r="RCK26" s="107"/>
      <c r="RCL26" s="132"/>
      <c r="RCM26" s="132"/>
      <c r="RCN26" s="132"/>
      <c r="RCO26" s="190"/>
      <c r="RCP26" s="189"/>
      <c r="RCQ26" s="131"/>
      <c r="RCR26" s="105"/>
      <c r="RCS26" s="105"/>
      <c r="RCT26" s="106"/>
      <c r="RCU26" s="107"/>
      <c r="RCV26" s="132"/>
      <c r="RCW26" s="132"/>
      <c r="RCX26" s="132"/>
      <c r="RCY26" s="190"/>
      <c r="RCZ26" s="189"/>
      <c r="RDA26" s="131"/>
      <c r="RDB26" s="105"/>
      <c r="RDC26" s="105"/>
      <c r="RDD26" s="106"/>
      <c r="RDE26" s="107"/>
      <c r="RDF26" s="132"/>
      <c r="RDG26" s="132"/>
      <c r="RDH26" s="132"/>
      <c r="RDI26" s="190"/>
      <c r="RDJ26" s="189"/>
      <c r="RDK26" s="131"/>
      <c r="RDL26" s="105"/>
      <c r="RDM26" s="105"/>
      <c r="RDN26" s="106"/>
      <c r="RDO26" s="107"/>
      <c r="RDP26" s="132"/>
      <c r="RDQ26" s="132"/>
      <c r="RDR26" s="132"/>
      <c r="RDS26" s="190"/>
      <c r="RDT26" s="189"/>
      <c r="RDU26" s="131"/>
      <c r="RDV26" s="105"/>
      <c r="RDW26" s="105"/>
      <c r="RDX26" s="106"/>
      <c r="RDY26" s="107"/>
      <c r="RDZ26" s="132"/>
      <c r="REA26" s="132"/>
      <c r="REB26" s="132"/>
      <c r="REC26" s="190"/>
      <c r="RED26" s="189"/>
      <c r="REE26" s="131"/>
      <c r="REF26" s="105"/>
      <c r="REG26" s="105"/>
      <c r="REH26" s="106"/>
      <c r="REI26" s="107"/>
      <c r="REJ26" s="132"/>
      <c r="REK26" s="132"/>
      <c r="REL26" s="132"/>
      <c r="REM26" s="190"/>
      <c r="REN26" s="189"/>
      <c r="REO26" s="131"/>
      <c r="REP26" s="105"/>
      <c r="REQ26" s="105"/>
      <c r="RER26" s="106"/>
      <c r="RES26" s="107"/>
      <c r="RET26" s="132"/>
      <c r="REU26" s="132"/>
      <c r="REV26" s="132"/>
      <c r="REW26" s="190"/>
      <c r="REX26" s="189"/>
      <c r="REY26" s="131"/>
      <c r="REZ26" s="105"/>
      <c r="RFA26" s="105"/>
      <c r="RFB26" s="106"/>
      <c r="RFC26" s="107"/>
      <c r="RFD26" s="132"/>
      <c r="RFE26" s="132"/>
      <c r="RFF26" s="132"/>
      <c r="RFG26" s="190"/>
      <c r="RFH26" s="189"/>
      <c r="RFI26" s="131"/>
      <c r="RFJ26" s="105"/>
      <c r="RFK26" s="105"/>
      <c r="RFL26" s="106"/>
      <c r="RFM26" s="107"/>
      <c r="RFN26" s="132"/>
      <c r="RFO26" s="132"/>
      <c r="RFP26" s="132"/>
      <c r="RFQ26" s="190"/>
      <c r="RFR26" s="189"/>
      <c r="RFS26" s="131"/>
      <c r="RFT26" s="105"/>
      <c r="RFU26" s="105"/>
      <c r="RFV26" s="106"/>
      <c r="RFW26" s="107"/>
      <c r="RFX26" s="132"/>
      <c r="RFY26" s="132"/>
      <c r="RFZ26" s="132"/>
      <c r="RGA26" s="190"/>
      <c r="RGB26" s="189"/>
      <c r="RGC26" s="131"/>
      <c r="RGD26" s="105"/>
      <c r="RGE26" s="105"/>
      <c r="RGF26" s="106"/>
      <c r="RGG26" s="107"/>
      <c r="RGH26" s="132"/>
      <c r="RGI26" s="132"/>
      <c r="RGJ26" s="132"/>
      <c r="RGK26" s="190"/>
      <c r="RGL26" s="189"/>
      <c r="RGM26" s="131"/>
      <c r="RGN26" s="105"/>
      <c r="RGO26" s="105"/>
      <c r="RGP26" s="106"/>
      <c r="RGQ26" s="107"/>
      <c r="RGR26" s="132"/>
      <c r="RGS26" s="132"/>
      <c r="RGT26" s="132"/>
      <c r="RGU26" s="190"/>
      <c r="RGV26" s="189"/>
      <c r="RGW26" s="131"/>
      <c r="RGX26" s="105"/>
      <c r="RGY26" s="105"/>
      <c r="RGZ26" s="106"/>
      <c r="RHA26" s="107"/>
      <c r="RHB26" s="132"/>
      <c r="RHC26" s="132"/>
      <c r="RHD26" s="132"/>
      <c r="RHE26" s="190"/>
      <c r="RHF26" s="189"/>
      <c r="RHG26" s="131"/>
      <c r="RHH26" s="105"/>
      <c r="RHI26" s="105"/>
      <c r="RHJ26" s="106"/>
      <c r="RHK26" s="107"/>
      <c r="RHL26" s="132"/>
      <c r="RHM26" s="132"/>
      <c r="RHN26" s="132"/>
      <c r="RHO26" s="190"/>
      <c r="RHP26" s="189"/>
      <c r="RHQ26" s="131"/>
      <c r="RHR26" s="105"/>
      <c r="RHS26" s="105"/>
      <c r="RHT26" s="106"/>
      <c r="RHU26" s="107"/>
      <c r="RHV26" s="132"/>
      <c r="RHW26" s="132"/>
      <c r="RHX26" s="132"/>
      <c r="RHY26" s="190"/>
      <c r="RHZ26" s="189"/>
      <c r="RIA26" s="131"/>
      <c r="RIB26" s="105"/>
      <c r="RIC26" s="105"/>
      <c r="RID26" s="106"/>
      <c r="RIE26" s="107"/>
      <c r="RIF26" s="132"/>
      <c r="RIG26" s="132"/>
      <c r="RIH26" s="132"/>
      <c r="RII26" s="190"/>
      <c r="RIJ26" s="189"/>
      <c r="RIK26" s="131"/>
      <c r="RIL26" s="105"/>
      <c r="RIM26" s="105"/>
      <c r="RIN26" s="106"/>
      <c r="RIO26" s="107"/>
      <c r="RIP26" s="132"/>
      <c r="RIQ26" s="132"/>
      <c r="RIR26" s="132"/>
      <c r="RIS26" s="190"/>
      <c r="RIT26" s="189"/>
      <c r="RIU26" s="131"/>
      <c r="RIV26" s="105"/>
      <c r="RIW26" s="105"/>
      <c r="RIX26" s="106"/>
      <c r="RIY26" s="107"/>
      <c r="RIZ26" s="132"/>
      <c r="RJA26" s="132"/>
      <c r="RJB26" s="132"/>
      <c r="RJC26" s="190"/>
      <c r="RJD26" s="189"/>
      <c r="RJE26" s="131"/>
      <c r="RJF26" s="105"/>
      <c r="RJG26" s="105"/>
      <c r="RJH26" s="106"/>
      <c r="RJI26" s="107"/>
      <c r="RJJ26" s="132"/>
      <c r="RJK26" s="132"/>
      <c r="RJL26" s="132"/>
      <c r="RJM26" s="190"/>
      <c r="RJN26" s="189"/>
      <c r="RJO26" s="131"/>
      <c r="RJP26" s="105"/>
      <c r="RJQ26" s="105"/>
      <c r="RJR26" s="106"/>
      <c r="RJS26" s="107"/>
      <c r="RJT26" s="132"/>
      <c r="RJU26" s="132"/>
      <c r="RJV26" s="132"/>
      <c r="RJW26" s="190"/>
      <c r="RJX26" s="189"/>
      <c r="RJY26" s="131"/>
      <c r="RJZ26" s="105"/>
      <c r="RKA26" s="105"/>
      <c r="RKB26" s="106"/>
      <c r="RKC26" s="107"/>
      <c r="RKD26" s="132"/>
      <c r="RKE26" s="132"/>
      <c r="RKF26" s="132"/>
      <c r="RKG26" s="190"/>
      <c r="RKH26" s="189"/>
      <c r="RKI26" s="131"/>
      <c r="RKJ26" s="105"/>
      <c r="RKK26" s="105"/>
      <c r="RKL26" s="106"/>
      <c r="RKM26" s="107"/>
      <c r="RKN26" s="132"/>
      <c r="RKO26" s="132"/>
      <c r="RKP26" s="132"/>
      <c r="RKQ26" s="190"/>
      <c r="RKR26" s="189"/>
      <c r="RKS26" s="131"/>
      <c r="RKT26" s="105"/>
      <c r="RKU26" s="105"/>
      <c r="RKV26" s="106"/>
      <c r="RKW26" s="107"/>
      <c r="RKX26" s="132"/>
      <c r="RKY26" s="132"/>
      <c r="RKZ26" s="132"/>
      <c r="RLA26" s="190"/>
      <c r="RLB26" s="189"/>
      <c r="RLC26" s="131"/>
      <c r="RLD26" s="105"/>
      <c r="RLE26" s="105"/>
      <c r="RLF26" s="106"/>
      <c r="RLG26" s="107"/>
      <c r="RLH26" s="132"/>
      <c r="RLI26" s="132"/>
      <c r="RLJ26" s="132"/>
      <c r="RLK26" s="190"/>
      <c r="RLL26" s="189"/>
      <c r="RLM26" s="131"/>
      <c r="RLN26" s="105"/>
      <c r="RLO26" s="105"/>
      <c r="RLP26" s="106"/>
      <c r="RLQ26" s="107"/>
      <c r="RLR26" s="132"/>
      <c r="RLS26" s="132"/>
      <c r="RLT26" s="132"/>
      <c r="RLU26" s="190"/>
      <c r="RLV26" s="189"/>
      <c r="RLW26" s="131"/>
      <c r="RLX26" s="105"/>
      <c r="RLY26" s="105"/>
      <c r="RLZ26" s="106"/>
      <c r="RMA26" s="107"/>
      <c r="RMB26" s="132"/>
      <c r="RMC26" s="132"/>
      <c r="RMD26" s="132"/>
      <c r="RME26" s="190"/>
      <c r="RMF26" s="189"/>
      <c r="RMG26" s="131"/>
      <c r="RMH26" s="105"/>
      <c r="RMI26" s="105"/>
      <c r="RMJ26" s="106"/>
      <c r="RMK26" s="107"/>
      <c r="RML26" s="132"/>
      <c r="RMM26" s="132"/>
      <c r="RMN26" s="132"/>
      <c r="RMO26" s="190"/>
      <c r="RMP26" s="189"/>
      <c r="RMQ26" s="131"/>
      <c r="RMR26" s="105"/>
      <c r="RMS26" s="105"/>
      <c r="RMT26" s="106"/>
      <c r="RMU26" s="107"/>
      <c r="RMV26" s="132"/>
      <c r="RMW26" s="132"/>
      <c r="RMX26" s="132"/>
      <c r="RMY26" s="190"/>
      <c r="RMZ26" s="189"/>
      <c r="RNA26" s="131"/>
      <c r="RNB26" s="105"/>
      <c r="RNC26" s="105"/>
      <c r="RND26" s="106"/>
      <c r="RNE26" s="107"/>
      <c r="RNF26" s="132"/>
      <c r="RNG26" s="132"/>
      <c r="RNH26" s="132"/>
      <c r="RNI26" s="190"/>
      <c r="RNJ26" s="189"/>
      <c r="RNK26" s="131"/>
      <c r="RNL26" s="105"/>
      <c r="RNM26" s="105"/>
      <c r="RNN26" s="106"/>
      <c r="RNO26" s="107"/>
      <c r="RNP26" s="132"/>
      <c r="RNQ26" s="132"/>
      <c r="RNR26" s="132"/>
      <c r="RNS26" s="190"/>
      <c r="RNT26" s="189"/>
      <c r="RNU26" s="131"/>
      <c r="RNV26" s="105"/>
      <c r="RNW26" s="105"/>
      <c r="RNX26" s="106"/>
      <c r="RNY26" s="107"/>
      <c r="RNZ26" s="132"/>
      <c r="ROA26" s="132"/>
      <c r="ROB26" s="132"/>
      <c r="ROC26" s="190"/>
      <c r="ROD26" s="189"/>
      <c r="ROE26" s="131"/>
      <c r="ROF26" s="105"/>
      <c r="ROG26" s="105"/>
      <c r="ROH26" s="106"/>
      <c r="ROI26" s="107"/>
      <c r="ROJ26" s="132"/>
      <c r="ROK26" s="132"/>
      <c r="ROL26" s="132"/>
      <c r="ROM26" s="190"/>
      <c r="RON26" s="189"/>
      <c r="ROO26" s="131"/>
      <c r="ROP26" s="105"/>
      <c r="ROQ26" s="105"/>
      <c r="ROR26" s="106"/>
      <c r="ROS26" s="107"/>
      <c r="ROT26" s="132"/>
      <c r="ROU26" s="132"/>
      <c r="ROV26" s="132"/>
      <c r="ROW26" s="190"/>
      <c r="ROX26" s="189"/>
      <c r="ROY26" s="131"/>
      <c r="ROZ26" s="105"/>
      <c r="RPA26" s="105"/>
      <c r="RPB26" s="106"/>
      <c r="RPC26" s="107"/>
      <c r="RPD26" s="132"/>
      <c r="RPE26" s="132"/>
      <c r="RPF26" s="132"/>
      <c r="RPG26" s="190"/>
      <c r="RPH26" s="189"/>
      <c r="RPI26" s="131"/>
      <c r="RPJ26" s="105"/>
      <c r="RPK26" s="105"/>
      <c r="RPL26" s="106"/>
      <c r="RPM26" s="107"/>
      <c r="RPN26" s="132"/>
      <c r="RPO26" s="132"/>
      <c r="RPP26" s="132"/>
      <c r="RPQ26" s="190"/>
      <c r="RPR26" s="189"/>
      <c r="RPS26" s="131"/>
      <c r="RPT26" s="105"/>
      <c r="RPU26" s="105"/>
      <c r="RPV26" s="106"/>
      <c r="RPW26" s="107"/>
      <c r="RPX26" s="132"/>
      <c r="RPY26" s="132"/>
      <c r="RPZ26" s="132"/>
      <c r="RQA26" s="190"/>
      <c r="RQB26" s="189"/>
      <c r="RQC26" s="131"/>
      <c r="RQD26" s="105"/>
      <c r="RQE26" s="105"/>
      <c r="RQF26" s="106"/>
      <c r="RQG26" s="107"/>
      <c r="RQH26" s="132"/>
      <c r="RQI26" s="132"/>
      <c r="RQJ26" s="132"/>
      <c r="RQK26" s="190"/>
      <c r="RQL26" s="189"/>
      <c r="RQM26" s="131"/>
      <c r="RQN26" s="105"/>
      <c r="RQO26" s="105"/>
      <c r="RQP26" s="106"/>
      <c r="RQQ26" s="107"/>
      <c r="RQR26" s="132"/>
      <c r="RQS26" s="132"/>
      <c r="RQT26" s="132"/>
      <c r="RQU26" s="190"/>
      <c r="RQV26" s="189"/>
      <c r="RQW26" s="131"/>
      <c r="RQX26" s="105"/>
      <c r="RQY26" s="105"/>
      <c r="RQZ26" s="106"/>
      <c r="RRA26" s="107"/>
      <c r="RRB26" s="132"/>
      <c r="RRC26" s="132"/>
      <c r="RRD26" s="132"/>
      <c r="RRE26" s="190"/>
      <c r="RRF26" s="189"/>
      <c r="RRG26" s="131"/>
      <c r="RRH26" s="105"/>
      <c r="RRI26" s="105"/>
      <c r="RRJ26" s="106"/>
      <c r="RRK26" s="107"/>
      <c r="RRL26" s="132"/>
      <c r="RRM26" s="132"/>
      <c r="RRN26" s="132"/>
      <c r="RRO26" s="190"/>
      <c r="RRP26" s="189"/>
      <c r="RRQ26" s="131"/>
      <c r="RRR26" s="105"/>
      <c r="RRS26" s="105"/>
      <c r="RRT26" s="106"/>
      <c r="RRU26" s="107"/>
      <c r="RRV26" s="132"/>
      <c r="RRW26" s="132"/>
      <c r="RRX26" s="132"/>
      <c r="RRY26" s="190"/>
      <c r="RRZ26" s="189"/>
      <c r="RSA26" s="131"/>
      <c r="RSB26" s="105"/>
      <c r="RSC26" s="105"/>
      <c r="RSD26" s="106"/>
      <c r="RSE26" s="107"/>
      <c r="RSF26" s="132"/>
      <c r="RSG26" s="132"/>
      <c r="RSH26" s="132"/>
      <c r="RSI26" s="190"/>
      <c r="RSJ26" s="189"/>
      <c r="RSK26" s="131"/>
      <c r="RSL26" s="105"/>
      <c r="RSM26" s="105"/>
      <c r="RSN26" s="106"/>
      <c r="RSO26" s="107"/>
      <c r="RSP26" s="132"/>
      <c r="RSQ26" s="132"/>
      <c r="RSR26" s="132"/>
      <c r="RSS26" s="190"/>
      <c r="RST26" s="189"/>
      <c r="RSU26" s="131"/>
      <c r="RSV26" s="105"/>
      <c r="RSW26" s="105"/>
      <c r="RSX26" s="106"/>
      <c r="RSY26" s="107"/>
      <c r="RSZ26" s="132"/>
      <c r="RTA26" s="132"/>
      <c r="RTB26" s="132"/>
      <c r="RTC26" s="190"/>
      <c r="RTD26" s="189"/>
      <c r="RTE26" s="131"/>
      <c r="RTF26" s="105"/>
      <c r="RTG26" s="105"/>
      <c r="RTH26" s="106"/>
      <c r="RTI26" s="107"/>
      <c r="RTJ26" s="132"/>
      <c r="RTK26" s="132"/>
      <c r="RTL26" s="132"/>
      <c r="RTM26" s="190"/>
      <c r="RTN26" s="189"/>
      <c r="RTO26" s="131"/>
      <c r="RTP26" s="105"/>
      <c r="RTQ26" s="105"/>
      <c r="RTR26" s="106"/>
      <c r="RTS26" s="107"/>
      <c r="RTT26" s="132"/>
      <c r="RTU26" s="132"/>
      <c r="RTV26" s="132"/>
      <c r="RTW26" s="190"/>
      <c r="RTX26" s="189"/>
      <c r="RTY26" s="131"/>
      <c r="RTZ26" s="105"/>
      <c r="RUA26" s="105"/>
      <c r="RUB26" s="106"/>
      <c r="RUC26" s="107"/>
      <c r="RUD26" s="132"/>
      <c r="RUE26" s="132"/>
      <c r="RUF26" s="132"/>
      <c r="RUG26" s="190"/>
      <c r="RUH26" s="189"/>
      <c r="RUI26" s="131"/>
      <c r="RUJ26" s="105"/>
      <c r="RUK26" s="105"/>
      <c r="RUL26" s="106"/>
      <c r="RUM26" s="107"/>
      <c r="RUN26" s="132"/>
      <c r="RUO26" s="132"/>
      <c r="RUP26" s="132"/>
      <c r="RUQ26" s="190"/>
      <c r="RUR26" s="189"/>
      <c r="RUS26" s="131"/>
      <c r="RUT26" s="105"/>
      <c r="RUU26" s="105"/>
      <c r="RUV26" s="106"/>
      <c r="RUW26" s="107"/>
      <c r="RUX26" s="132"/>
      <c r="RUY26" s="132"/>
      <c r="RUZ26" s="132"/>
      <c r="RVA26" s="190"/>
      <c r="RVB26" s="189"/>
      <c r="RVC26" s="131"/>
      <c r="RVD26" s="105"/>
      <c r="RVE26" s="105"/>
      <c r="RVF26" s="106"/>
      <c r="RVG26" s="107"/>
      <c r="RVH26" s="132"/>
      <c r="RVI26" s="132"/>
      <c r="RVJ26" s="132"/>
      <c r="RVK26" s="190"/>
      <c r="RVL26" s="189"/>
      <c r="RVM26" s="131"/>
      <c r="RVN26" s="105"/>
      <c r="RVO26" s="105"/>
      <c r="RVP26" s="106"/>
      <c r="RVQ26" s="107"/>
      <c r="RVR26" s="132"/>
      <c r="RVS26" s="132"/>
      <c r="RVT26" s="132"/>
      <c r="RVU26" s="190"/>
      <c r="RVV26" s="189"/>
      <c r="RVW26" s="131"/>
      <c r="RVX26" s="105"/>
      <c r="RVY26" s="105"/>
      <c r="RVZ26" s="106"/>
      <c r="RWA26" s="107"/>
      <c r="RWB26" s="132"/>
      <c r="RWC26" s="132"/>
      <c r="RWD26" s="132"/>
      <c r="RWE26" s="190"/>
      <c r="RWF26" s="189"/>
      <c r="RWG26" s="131"/>
      <c r="RWH26" s="105"/>
      <c r="RWI26" s="105"/>
      <c r="RWJ26" s="106"/>
      <c r="RWK26" s="107"/>
      <c r="RWL26" s="132"/>
      <c r="RWM26" s="132"/>
      <c r="RWN26" s="132"/>
      <c r="RWO26" s="190"/>
      <c r="RWP26" s="189"/>
      <c r="RWQ26" s="131"/>
      <c r="RWR26" s="105"/>
      <c r="RWS26" s="105"/>
      <c r="RWT26" s="106"/>
      <c r="RWU26" s="107"/>
      <c r="RWV26" s="132"/>
      <c r="RWW26" s="132"/>
      <c r="RWX26" s="132"/>
      <c r="RWY26" s="190"/>
      <c r="RWZ26" s="189"/>
      <c r="RXA26" s="131"/>
      <c r="RXB26" s="105"/>
      <c r="RXC26" s="105"/>
      <c r="RXD26" s="106"/>
      <c r="RXE26" s="107"/>
      <c r="RXF26" s="132"/>
      <c r="RXG26" s="132"/>
      <c r="RXH26" s="132"/>
      <c r="RXI26" s="190"/>
      <c r="RXJ26" s="189"/>
      <c r="RXK26" s="131"/>
      <c r="RXL26" s="105"/>
      <c r="RXM26" s="105"/>
      <c r="RXN26" s="106"/>
      <c r="RXO26" s="107"/>
      <c r="RXP26" s="132"/>
      <c r="RXQ26" s="132"/>
      <c r="RXR26" s="132"/>
      <c r="RXS26" s="190"/>
      <c r="RXT26" s="189"/>
      <c r="RXU26" s="131"/>
      <c r="RXV26" s="105"/>
      <c r="RXW26" s="105"/>
      <c r="RXX26" s="106"/>
      <c r="RXY26" s="107"/>
      <c r="RXZ26" s="132"/>
      <c r="RYA26" s="132"/>
      <c r="RYB26" s="132"/>
      <c r="RYC26" s="190"/>
      <c r="RYD26" s="189"/>
      <c r="RYE26" s="131"/>
      <c r="RYF26" s="105"/>
      <c r="RYG26" s="105"/>
      <c r="RYH26" s="106"/>
      <c r="RYI26" s="107"/>
      <c r="RYJ26" s="132"/>
      <c r="RYK26" s="132"/>
      <c r="RYL26" s="132"/>
      <c r="RYM26" s="190"/>
      <c r="RYN26" s="189"/>
      <c r="RYO26" s="131"/>
      <c r="RYP26" s="105"/>
      <c r="RYQ26" s="105"/>
      <c r="RYR26" s="106"/>
      <c r="RYS26" s="107"/>
      <c r="RYT26" s="132"/>
      <c r="RYU26" s="132"/>
      <c r="RYV26" s="132"/>
      <c r="RYW26" s="190"/>
      <c r="RYX26" s="189"/>
      <c r="RYY26" s="131"/>
      <c r="RYZ26" s="105"/>
      <c r="RZA26" s="105"/>
      <c r="RZB26" s="106"/>
      <c r="RZC26" s="107"/>
      <c r="RZD26" s="132"/>
      <c r="RZE26" s="132"/>
      <c r="RZF26" s="132"/>
      <c r="RZG26" s="190"/>
      <c r="RZH26" s="189"/>
      <c r="RZI26" s="131"/>
      <c r="RZJ26" s="105"/>
      <c r="RZK26" s="105"/>
      <c r="RZL26" s="106"/>
      <c r="RZM26" s="107"/>
      <c r="RZN26" s="132"/>
      <c r="RZO26" s="132"/>
      <c r="RZP26" s="132"/>
      <c r="RZQ26" s="190"/>
      <c r="RZR26" s="189"/>
      <c r="RZS26" s="131"/>
      <c r="RZT26" s="105"/>
      <c r="RZU26" s="105"/>
      <c r="RZV26" s="106"/>
      <c r="RZW26" s="107"/>
      <c r="RZX26" s="132"/>
      <c r="RZY26" s="132"/>
      <c r="RZZ26" s="132"/>
      <c r="SAA26" s="190"/>
      <c r="SAB26" s="189"/>
      <c r="SAC26" s="131"/>
      <c r="SAD26" s="105"/>
      <c r="SAE26" s="105"/>
      <c r="SAF26" s="106"/>
      <c r="SAG26" s="107"/>
      <c r="SAH26" s="132"/>
      <c r="SAI26" s="132"/>
      <c r="SAJ26" s="132"/>
      <c r="SAK26" s="190"/>
      <c r="SAL26" s="189"/>
      <c r="SAM26" s="131"/>
      <c r="SAN26" s="105"/>
      <c r="SAO26" s="105"/>
      <c r="SAP26" s="106"/>
      <c r="SAQ26" s="107"/>
      <c r="SAR26" s="132"/>
      <c r="SAS26" s="132"/>
      <c r="SAT26" s="132"/>
      <c r="SAU26" s="190"/>
      <c r="SAV26" s="189"/>
      <c r="SAW26" s="131"/>
      <c r="SAX26" s="105"/>
      <c r="SAY26" s="105"/>
      <c r="SAZ26" s="106"/>
      <c r="SBA26" s="107"/>
      <c r="SBB26" s="132"/>
      <c r="SBC26" s="132"/>
      <c r="SBD26" s="132"/>
      <c r="SBE26" s="190"/>
      <c r="SBF26" s="189"/>
      <c r="SBG26" s="131"/>
      <c r="SBH26" s="105"/>
      <c r="SBI26" s="105"/>
      <c r="SBJ26" s="106"/>
      <c r="SBK26" s="107"/>
      <c r="SBL26" s="132"/>
      <c r="SBM26" s="132"/>
      <c r="SBN26" s="132"/>
      <c r="SBO26" s="190"/>
      <c r="SBP26" s="189"/>
      <c r="SBQ26" s="131"/>
      <c r="SBR26" s="105"/>
      <c r="SBS26" s="105"/>
      <c r="SBT26" s="106"/>
      <c r="SBU26" s="107"/>
      <c r="SBV26" s="132"/>
      <c r="SBW26" s="132"/>
      <c r="SBX26" s="132"/>
      <c r="SBY26" s="190"/>
      <c r="SBZ26" s="189"/>
      <c r="SCA26" s="131"/>
      <c r="SCB26" s="105"/>
      <c r="SCC26" s="105"/>
      <c r="SCD26" s="106"/>
      <c r="SCE26" s="107"/>
      <c r="SCF26" s="132"/>
      <c r="SCG26" s="132"/>
      <c r="SCH26" s="132"/>
      <c r="SCI26" s="190"/>
      <c r="SCJ26" s="189"/>
      <c r="SCK26" s="131"/>
      <c r="SCL26" s="105"/>
      <c r="SCM26" s="105"/>
      <c r="SCN26" s="106"/>
      <c r="SCO26" s="107"/>
      <c r="SCP26" s="132"/>
      <c r="SCQ26" s="132"/>
      <c r="SCR26" s="132"/>
      <c r="SCS26" s="190"/>
      <c r="SCT26" s="189"/>
      <c r="SCU26" s="131"/>
      <c r="SCV26" s="105"/>
      <c r="SCW26" s="105"/>
      <c r="SCX26" s="106"/>
      <c r="SCY26" s="107"/>
      <c r="SCZ26" s="132"/>
      <c r="SDA26" s="132"/>
      <c r="SDB26" s="132"/>
      <c r="SDC26" s="190"/>
      <c r="SDD26" s="189"/>
      <c r="SDE26" s="131"/>
      <c r="SDF26" s="105"/>
      <c r="SDG26" s="105"/>
      <c r="SDH26" s="106"/>
      <c r="SDI26" s="107"/>
      <c r="SDJ26" s="132"/>
      <c r="SDK26" s="132"/>
      <c r="SDL26" s="132"/>
      <c r="SDM26" s="190"/>
      <c r="SDN26" s="189"/>
      <c r="SDO26" s="131"/>
      <c r="SDP26" s="105"/>
      <c r="SDQ26" s="105"/>
      <c r="SDR26" s="106"/>
      <c r="SDS26" s="107"/>
      <c r="SDT26" s="132"/>
      <c r="SDU26" s="132"/>
      <c r="SDV26" s="132"/>
      <c r="SDW26" s="190"/>
      <c r="SDX26" s="189"/>
      <c r="SDY26" s="131"/>
      <c r="SDZ26" s="105"/>
      <c r="SEA26" s="105"/>
      <c r="SEB26" s="106"/>
      <c r="SEC26" s="107"/>
      <c r="SED26" s="132"/>
      <c r="SEE26" s="132"/>
      <c r="SEF26" s="132"/>
      <c r="SEG26" s="190"/>
      <c r="SEH26" s="189"/>
      <c r="SEI26" s="131"/>
      <c r="SEJ26" s="105"/>
      <c r="SEK26" s="105"/>
      <c r="SEL26" s="106"/>
      <c r="SEM26" s="107"/>
      <c r="SEN26" s="132"/>
      <c r="SEO26" s="132"/>
      <c r="SEP26" s="132"/>
      <c r="SEQ26" s="190"/>
      <c r="SER26" s="189"/>
      <c r="SES26" s="131"/>
      <c r="SET26" s="105"/>
      <c r="SEU26" s="105"/>
      <c r="SEV26" s="106"/>
      <c r="SEW26" s="107"/>
      <c r="SEX26" s="132"/>
      <c r="SEY26" s="132"/>
      <c r="SEZ26" s="132"/>
      <c r="SFA26" s="190"/>
      <c r="SFB26" s="189"/>
      <c r="SFC26" s="131"/>
      <c r="SFD26" s="105"/>
      <c r="SFE26" s="105"/>
      <c r="SFF26" s="106"/>
      <c r="SFG26" s="107"/>
      <c r="SFH26" s="132"/>
      <c r="SFI26" s="132"/>
      <c r="SFJ26" s="132"/>
      <c r="SFK26" s="190"/>
      <c r="SFL26" s="189"/>
      <c r="SFM26" s="131"/>
      <c r="SFN26" s="105"/>
      <c r="SFO26" s="105"/>
      <c r="SFP26" s="106"/>
      <c r="SFQ26" s="107"/>
      <c r="SFR26" s="132"/>
      <c r="SFS26" s="132"/>
      <c r="SFT26" s="132"/>
      <c r="SFU26" s="190"/>
      <c r="SFV26" s="189"/>
      <c r="SFW26" s="131"/>
      <c r="SFX26" s="105"/>
      <c r="SFY26" s="105"/>
      <c r="SFZ26" s="106"/>
      <c r="SGA26" s="107"/>
      <c r="SGB26" s="132"/>
      <c r="SGC26" s="132"/>
      <c r="SGD26" s="132"/>
      <c r="SGE26" s="190"/>
      <c r="SGF26" s="189"/>
      <c r="SGG26" s="131"/>
      <c r="SGH26" s="105"/>
      <c r="SGI26" s="105"/>
      <c r="SGJ26" s="106"/>
      <c r="SGK26" s="107"/>
      <c r="SGL26" s="132"/>
      <c r="SGM26" s="132"/>
      <c r="SGN26" s="132"/>
      <c r="SGO26" s="190"/>
      <c r="SGP26" s="189"/>
      <c r="SGQ26" s="131"/>
      <c r="SGR26" s="105"/>
      <c r="SGS26" s="105"/>
      <c r="SGT26" s="106"/>
      <c r="SGU26" s="107"/>
      <c r="SGV26" s="132"/>
      <c r="SGW26" s="132"/>
      <c r="SGX26" s="132"/>
      <c r="SGY26" s="190"/>
      <c r="SGZ26" s="189"/>
      <c r="SHA26" s="131"/>
      <c r="SHB26" s="105"/>
      <c r="SHC26" s="105"/>
      <c r="SHD26" s="106"/>
      <c r="SHE26" s="107"/>
      <c r="SHF26" s="132"/>
      <c r="SHG26" s="132"/>
      <c r="SHH26" s="132"/>
      <c r="SHI26" s="190"/>
      <c r="SHJ26" s="189"/>
      <c r="SHK26" s="131"/>
      <c r="SHL26" s="105"/>
      <c r="SHM26" s="105"/>
      <c r="SHN26" s="106"/>
      <c r="SHO26" s="107"/>
      <c r="SHP26" s="132"/>
      <c r="SHQ26" s="132"/>
      <c r="SHR26" s="132"/>
      <c r="SHS26" s="190"/>
      <c r="SHT26" s="189"/>
      <c r="SHU26" s="131"/>
      <c r="SHV26" s="105"/>
      <c r="SHW26" s="105"/>
      <c r="SHX26" s="106"/>
      <c r="SHY26" s="107"/>
      <c r="SHZ26" s="132"/>
      <c r="SIA26" s="132"/>
      <c r="SIB26" s="132"/>
      <c r="SIC26" s="190"/>
      <c r="SID26" s="189"/>
      <c r="SIE26" s="131"/>
      <c r="SIF26" s="105"/>
      <c r="SIG26" s="105"/>
      <c r="SIH26" s="106"/>
      <c r="SII26" s="107"/>
      <c r="SIJ26" s="132"/>
      <c r="SIK26" s="132"/>
      <c r="SIL26" s="132"/>
      <c r="SIM26" s="190"/>
      <c r="SIN26" s="189"/>
      <c r="SIO26" s="131"/>
      <c r="SIP26" s="105"/>
      <c r="SIQ26" s="105"/>
      <c r="SIR26" s="106"/>
      <c r="SIS26" s="107"/>
      <c r="SIT26" s="132"/>
      <c r="SIU26" s="132"/>
      <c r="SIV26" s="132"/>
      <c r="SIW26" s="190"/>
      <c r="SIX26" s="189"/>
      <c r="SIY26" s="131"/>
      <c r="SIZ26" s="105"/>
      <c r="SJA26" s="105"/>
      <c r="SJB26" s="106"/>
      <c r="SJC26" s="107"/>
      <c r="SJD26" s="132"/>
      <c r="SJE26" s="132"/>
      <c r="SJF26" s="132"/>
      <c r="SJG26" s="190"/>
      <c r="SJH26" s="189"/>
      <c r="SJI26" s="131"/>
      <c r="SJJ26" s="105"/>
      <c r="SJK26" s="105"/>
      <c r="SJL26" s="106"/>
      <c r="SJM26" s="107"/>
      <c r="SJN26" s="132"/>
      <c r="SJO26" s="132"/>
      <c r="SJP26" s="132"/>
      <c r="SJQ26" s="190"/>
      <c r="SJR26" s="189"/>
      <c r="SJS26" s="131"/>
      <c r="SJT26" s="105"/>
      <c r="SJU26" s="105"/>
      <c r="SJV26" s="106"/>
      <c r="SJW26" s="107"/>
      <c r="SJX26" s="132"/>
      <c r="SJY26" s="132"/>
      <c r="SJZ26" s="132"/>
      <c r="SKA26" s="190"/>
      <c r="SKB26" s="189"/>
      <c r="SKC26" s="131"/>
      <c r="SKD26" s="105"/>
      <c r="SKE26" s="105"/>
      <c r="SKF26" s="106"/>
      <c r="SKG26" s="107"/>
      <c r="SKH26" s="132"/>
      <c r="SKI26" s="132"/>
      <c r="SKJ26" s="132"/>
      <c r="SKK26" s="190"/>
      <c r="SKL26" s="189"/>
      <c r="SKM26" s="131"/>
      <c r="SKN26" s="105"/>
      <c r="SKO26" s="105"/>
      <c r="SKP26" s="106"/>
      <c r="SKQ26" s="107"/>
      <c r="SKR26" s="132"/>
      <c r="SKS26" s="132"/>
      <c r="SKT26" s="132"/>
      <c r="SKU26" s="190"/>
      <c r="SKV26" s="189"/>
      <c r="SKW26" s="131"/>
      <c r="SKX26" s="105"/>
      <c r="SKY26" s="105"/>
      <c r="SKZ26" s="106"/>
      <c r="SLA26" s="107"/>
      <c r="SLB26" s="132"/>
      <c r="SLC26" s="132"/>
      <c r="SLD26" s="132"/>
      <c r="SLE26" s="190"/>
      <c r="SLF26" s="189"/>
      <c r="SLG26" s="131"/>
      <c r="SLH26" s="105"/>
      <c r="SLI26" s="105"/>
      <c r="SLJ26" s="106"/>
      <c r="SLK26" s="107"/>
      <c r="SLL26" s="132"/>
      <c r="SLM26" s="132"/>
      <c r="SLN26" s="132"/>
      <c r="SLO26" s="190"/>
      <c r="SLP26" s="189"/>
      <c r="SLQ26" s="131"/>
      <c r="SLR26" s="105"/>
      <c r="SLS26" s="105"/>
      <c r="SLT26" s="106"/>
      <c r="SLU26" s="107"/>
      <c r="SLV26" s="132"/>
      <c r="SLW26" s="132"/>
      <c r="SLX26" s="132"/>
      <c r="SLY26" s="190"/>
      <c r="SLZ26" s="189"/>
      <c r="SMA26" s="131"/>
      <c r="SMB26" s="105"/>
      <c r="SMC26" s="105"/>
      <c r="SMD26" s="106"/>
      <c r="SME26" s="107"/>
      <c r="SMF26" s="132"/>
      <c r="SMG26" s="132"/>
      <c r="SMH26" s="132"/>
      <c r="SMI26" s="190"/>
      <c r="SMJ26" s="189"/>
      <c r="SMK26" s="131"/>
      <c r="SML26" s="105"/>
      <c r="SMM26" s="105"/>
      <c r="SMN26" s="106"/>
      <c r="SMO26" s="107"/>
      <c r="SMP26" s="132"/>
      <c r="SMQ26" s="132"/>
      <c r="SMR26" s="132"/>
      <c r="SMS26" s="190"/>
      <c r="SMT26" s="189"/>
      <c r="SMU26" s="131"/>
      <c r="SMV26" s="105"/>
      <c r="SMW26" s="105"/>
      <c r="SMX26" s="106"/>
      <c r="SMY26" s="107"/>
      <c r="SMZ26" s="132"/>
      <c r="SNA26" s="132"/>
      <c r="SNB26" s="132"/>
      <c r="SNC26" s="190"/>
      <c r="SND26" s="189"/>
      <c r="SNE26" s="131"/>
      <c r="SNF26" s="105"/>
      <c r="SNG26" s="105"/>
      <c r="SNH26" s="106"/>
      <c r="SNI26" s="107"/>
      <c r="SNJ26" s="132"/>
      <c r="SNK26" s="132"/>
      <c r="SNL26" s="132"/>
      <c r="SNM26" s="190"/>
      <c r="SNN26" s="189"/>
      <c r="SNO26" s="131"/>
      <c r="SNP26" s="105"/>
      <c r="SNQ26" s="105"/>
      <c r="SNR26" s="106"/>
      <c r="SNS26" s="107"/>
      <c r="SNT26" s="132"/>
      <c r="SNU26" s="132"/>
      <c r="SNV26" s="132"/>
      <c r="SNW26" s="190"/>
      <c r="SNX26" s="189"/>
      <c r="SNY26" s="131"/>
      <c r="SNZ26" s="105"/>
      <c r="SOA26" s="105"/>
      <c r="SOB26" s="106"/>
      <c r="SOC26" s="107"/>
      <c r="SOD26" s="132"/>
      <c r="SOE26" s="132"/>
      <c r="SOF26" s="132"/>
      <c r="SOG26" s="190"/>
      <c r="SOH26" s="189"/>
      <c r="SOI26" s="131"/>
      <c r="SOJ26" s="105"/>
      <c r="SOK26" s="105"/>
      <c r="SOL26" s="106"/>
      <c r="SOM26" s="107"/>
      <c r="SON26" s="132"/>
      <c r="SOO26" s="132"/>
      <c r="SOP26" s="132"/>
      <c r="SOQ26" s="190"/>
      <c r="SOR26" s="189"/>
      <c r="SOS26" s="131"/>
      <c r="SOT26" s="105"/>
      <c r="SOU26" s="105"/>
      <c r="SOV26" s="106"/>
      <c r="SOW26" s="107"/>
      <c r="SOX26" s="132"/>
      <c r="SOY26" s="132"/>
      <c r="SOZ26" s="132"/>
      <c r="SPA26" s="190"/>
      <c r="SPB26" s="189"/>
      <c r="SPC26" s="131"/>
      <c r="SPD26" s="105"/>
      <c r="SPE26" s="105"/>
      <c r="SPF26" s="106"/>
      <c r="SPG26" s="107"/>
      <c r="SPH26" s="132"/>
      <c r="SPI26" s="132"/>
      <c r="SPJ26" s="132"/>
      <c r="SPK26" s="190"/>
      <c r="SPL26" s="189"/>
      <c r="SPM26" s="131"/>
      <c r="SPN26" s="105"/>
      <c r="SPO26" s="105"/>
      <c r="SPP26" s="106"/>
      <c r="SPQ26" s="107"/>
      <c r="SPR26" s="132"/>
      <c r="SPS26" s="132"/>
      <c r="SPT26" s="132"/>
      <c r="SPU26" s="190"/>
      <c r="SPV26" s="189"/>
      <c r="SPW26" s="131"/>
      <c r="SPX26" s="105"/>
      <c r="SPY26" s="105"/>
      <c r="SPZ26" s="106"/>
      <c r="SQA26" s="107"/>
      <c r="SQB26" s="132"/>
      <c r="SQC26" s="132"/>
      <c r="SQD26" s="132"/>
      <c r="SQE26" s="190"/>
      <c r="SQF26" s="189"/>
      <c r="SQG26" s="131"/>
      <c r="SQH26" s="105"/>
      <c r="SQI26" s="105"/>
      <c r="SQJ26" s="106"/>
      <c r="SQK26" s="107"/>
      <c r="SQL26" s="132"/>
      <c r="SQM26" s="132"/>
      <c r="SQN26" s="132"/>
      <c r="SQO26" s="190"/>
      <c r="SQP26" s="189"/>
      <c r="SQQ26" s="131"/>
      <c r="SQR26" s="105"/>
      <c r="SQS26" s="105"/>
      <c r="SQT26" s="106"/>
      <c r="SQU26" s="107"/>
      <c r="SQV26" s="132"/>
      <c r="SQW26" s="132"/>
      <c r="SQX26" s="132"/>
      <c r="SQY26" s="190"/>
      <c r="SQZ26" s="189"/>
      <c r="SRA26" s="131"/>
      <c r="SRB26" s="105"/>
      <c r="SRC26" s="105"/>
      <c r="SRD26" s="106"/>
      <c r="SRE26" s="107"/>
      <c r="SRF26" s="132"/>
      <c r="SRG26" s="132"/>
      <c r="SRH26" s="132"/>
      <c r="SRI26" s="190"/>
      <c r="SRJ26" s="189"/>
      <c r="SRK26" s="131"/>
      <c r="SRL26" s="105"/>
      <c r="SRM26" s="105"/>
      <c r="SRN26" s="106"/>
      <c r="SRO26" s="107"/>
      <c r="SRP26" s="132"/>
      <c r="SRQ26" s="132"/>
      <c r="SRR26" s="132"/>
      <c r="SRS26" s="190"/>
      <c r="SRT26" s="189"/>
      <c r="SRU26" s="131"/>
      <c r="SRV26" s="105"/>
      <c r="SRW26" s="105"/>
      <c r="SRX26" s="106"/>
      <c r="SRY26" s="107"/>
      <c r="SRZ26" s="132"/>
      <c r="SSA26" s="132"/>
      <c r="SSB26" s="132"/>
      <c r="SSC26" s="190"/>
      <c r="SSD26" s="189"/>
      <c r="SSE26" s="131"/>
      <c r="SSF26" s="105"/>
      <c r="SSG26" s="105"/>
      <c r="SSH26" s="106"/>
      <c r="SSI26" s="107"/>
      <c r="SSJ26" s="132"/>
      <c r="SSK26" s="132"/>
      <c r="SSL26" s="132"/>
      <c r="SSM26" s="190"/>
      <c r="SSN26" s="189"/>
      <c r="SSO26" s="131"/>
      <c r="SSP26" s="105"/>
      <c r="SSQ26" s="105"/>
      <c r="SSR26" s="106"/>
      <c r="SSS26" s="107"/>
      <c r="SST26" s="132"/>
      <c r="SSU26" s="132"/>
      <c r="SSV26" s="132"/>
      <c r="SSW26" s="190"/>
      <c r="SSX26" s="189"/>
      <c r="SSY26" s="131"/>
      <c r="SSZ26" s="105"/>
      <c r="STA26" s="105"/>
      <c r="STB26" s="106"/>
      <c r="STC26" s="107"/>
      <c r="STD26" s="132"/>
      <c r="STE26" s="132"/>
      <c r="STF26" s="132"/>
      <c r="STG26" s="190"/>
      <c r="STH26" s="189"/>
      <c r="STI26" s="131"/>
      <c r="STJ26" s="105"/>
      <c r="STK26" s="105"/>
      <c r="STL26" s="106"/>
      <c r="STM26" s="107"/>
      <c r="STN26" s="132"/>
      <c r="STO26" s="132"/>
      <c r="STP26" s="132"/>
      <c r="STQ26" s="190"/>
      <c r="STR26" s="189"/>
      <c r="STS26" s="131"/>
      <c r="STT26" s="105"/>
      <c r="STU26" s="105"/>
      <c r="STV26" s="106"/>
      <c r="STW26" s="107"/>
      <c r="STX26" s="132"/>
      <c r="STY26" s="132"/>
      <c r="STZ26" s="132"/>
      <c r="SUA26" s="190"/>
      <c r="SUB26" s="189"/>
      <c r="SUC26" s="131"/>
      <c r="SUD26" s="105"/>
      <c r="SUE26" s="105"/>
      <c r="SUF26" s="106"/>
      <c r="SUG26" s="107"/>
      <c r="SUH26" s="132"/>
      <c r="SUI26" s="132"/>
      <c r="SUJ26" s="132"/>
      <c r="SUK26" s="190"/>
      <c r="SUL26" s="189"/>
      <c r="SUM26" s="131"/>
      <c r="SUN26" s="105"/>
      <c r="SUO26" s="105"/>
      <c r="SUP26" s="106"/>
      <c r="SUQ26" s="107"/>
      <c r="SUR26" s="132"/>
      <c r="SUS26" s="132"/>
      <c r="SUT26" s="132"/>
      <c r="SUU26" s="190"/>
      <c r="SUV26" s="189"/>
      <c r="SUW26" s="131"/>
      <c r="SUX26" s="105"/>
      <c r="SUY26" s="105"/>
      <c r="SUZ26" s="106"/>
      <c r="SVA26" s="107"/>
      <c r="SVB26" s="132"/>
      <c r="SVC26" s="132"/>
      <c r="SVD26" s="132"/>
      <c r="SVE26" s="190"/>
      <c r="SVF26" s="189"/>
      <c r="SVG26" s="131"/>
      <c r="SVH26" s="105"/>
      <c r="SVI26" s="105"/>
      <c r="SVJ26" s="106"/>
      <c r="SVK26" s="107"/>
      <c r="SVL26" s="132"/>
      <c r="SVM26" s="132"/>
      <c r="SVN26" s="132"/>
      <c r="SVO26" s="190"/>
      <c r="SVP26" s="189"/>
      <c r="SVQ26" s="131"/>
      <c r="SVR26" s="105"/>
      <c r="SVS26" s="105"/>
      <c r="SVT26" s="106"/>
      <c r="SVU26" s="107"/>
      <c r="SVV26" s="132"/>
      <c r="SVW26" s="132"/>
      <c r="SVX26" s="132"/>
      <c r="SVY26" s="190"/>
      <c r="SVZ26" s="189"/>
      <c r="SWA26" s="131"/>
      <c r="SWB26" s="105"/>
      <c r="SWC26" s="105"/>
      <c r="SWD26" s="106"/>
      <c r="SWE26" s="107"/>
      <c r="SWF26" s="132"/>
      <c r="SWG26" s="132"/>
      <c r="SWH26" s="132"/>
      <c r="SWI26" s="190"/>
      <c r="SWJ26" s="189"/>
      <c r="SWK26" s="131"/>
      <c r="SWL26" s="105"/>
      <c r="SWM26" s="105"/>
      <c r="SWN26" s="106"/>
      <c r="SWO26" s="107"/>
      <c r="SWP26" s="132"/>
      <c r="SWQ26" s="132"/>
      <c r="SWR26" s="132"/>
      <c r="SWS26" s="190"/>
      <c r="SWT26" s="189"/>
      <c r="SWU26" s="131"/>
      <c r="SWV26" s="105"/>
      <c r="SWW26" s="105"/>
      <c r="SWX26" s="106"/>
      <c r="SWY26" s="107"/>
      <c r="SWZ26" s="132"/>
      <c r="SXA26" s="132"/>
      <c r="SXB26" s="132"/>
      <c r="SXC26" s="190"/>
      <c r="SXD26" s="189"/>
      <c r="SXE26" s="131"/>
      <c r="SXF26" s="105"/>
      <c r="SXG26" s="105"/>
      <c r="SXH26" s="106"/>
      <c r="SXI26" s="107"/>
      <c r="SXJ26" s="132"/>
      <c r="SXK26" s="132"/>
      <c r="SXL26" s="132"/>
      <c r="SXM26" s="190"/>
      <c r="SXN26" s="189"/>
      <c r="SXO26" s="131"/>
      <c r="SXP26" s="105"/>
      <c r="SXQ26" s="105"/>
      <c r="SXR26" s="106"/>
      <c r="SXS26" s="107"/>
      <c r="SXT26" s="132"/>
      <c r="SXU26" s="132"/>
      <c r="SXV26" s="132"/>
      <c r="SXW26" s="190"/>
      <c r="SXX26" s="189"/>
      <c r="SXY26" s="131"/>
      <c r="SXZ26" s="105"/>
      <c r="SYA26" s="105"/>
      <c r="SYB26" s="106"/>
      <c r="SYC26" s="107"/>
      <c r="SYD26" s="132"/>
      <c r="SYE26" s="132"/>
      <c r="SYF26" s="132"/>
      <c r="SYG26" s="190"/>
      <c r="SYH26" s="189"/>
      <c r="SYI26" s="131"/>
      <c r="SYJ26" s="105"/>
      <c r="SYK26" s="105"/>
      <c r="SYL26" s="106"/>
      <c r="SYM26" s="107"/>
      <c r="SYN26" s="132"/>
      <c r="SYO26" s="132"/>
      <c r="SYP26" s="132"/>
      <c r="SYQ26" s="190"/>
      <c r="SYR26" s="189"/>
      <c r="SYS26" s="131"/>
      <c r="SYT26" s="105"/>
      <c r="SYU26" s="105"/>
      <c r="SYV26" s="106"/>
      <c r="SYW26" s="107"/>
      <c r="SYX26" s="132"/>
      <c r="SYY26" s="132"/>
      <c r="SYZ26" s="132"/>
      <c r="SZA26" s="190"/>
      <c r="SZB26" s="189"/>
      <c r="SZC26" s="131"/>
      <c r="SZD26" s="105"/>
      <c r="SZE26" s="105"/>
      <c r="SZF26" s="106"/>
      <c r="SZG26" s="107"/>
      <c r="SZH26" s="132"/>
      <c r="SZI26" s="132"/>
      <c r="SZJ26" s="132"/>
      <c r="SZK26" s="190"/>
      <c r="SZL26" s="189"/>
      <c r="SZM26" s="131"/>
      <c r="SZN26" s="105"/>
      <c r="SZO26" s="105"/>
      <c r="SZP26" s="106"/>
      <c r="SZQ26" s="107"/>
      <c r="SZR26" s="132"/>
      <c r="SZS26" s="132"/>
      <c r="SZT26" s="132"/>
      <c r="SZU26" s="190"/>
      <c r="SZV26" s="189"/>
      <c r="SZW26" s="131"/>
      <c r="SZX26" s="105"/>
      <c r="SZY26" s="105"/>
      <c r="SZZ26" s="106"/>
      <c r="TAA26" s="107"/>
      <c r="TAB26" s="132"/>
      <c r="TAC26" s="132"/>
      <c r="TAD26" s="132"/>
      <c r="TAE26" s="190"/>
      <c r="TAF26" s="189"/>
      <c r="TAG26" s="131"/>
      <c r="TAH26" s="105"/>
      <c r="TAI26" s="105"/>
      <c r="TAJ26" s="106"/>
      <c r="TAK26" s="107"/>
      <c r="TAL26" s="132"/>
      <c r="TAM26" s="132"/>
      <c r="TAN26" s="132"/>
      <c r="TAO26" s="190"/>
      <c r="TAP26" s="189"/>
      <c r="TAQ26" s="131"/>
      <c r="TAR26" s="105"/>
      <c r="TAS26" s="105"/>
      <c r="TAT26" s="106"/>
      <c r="TAU26" s="107"/>
      <c r="TAV26" s="132"/>
      <c r="TAW26" s="132"/>
      <c r="TAX26" s="132"/>
      <c r="TAY26" s="190"/>
      <c r="TAZ26" s="189"/>
      <c r="TBA26" s="131"/>
      <c r="TBB26" s="105"/>
      <c r="TBC26" s="105"/>
      <c r="TBD26" s="106"/>
      <c r="TBE26" s="107"/>
      <c r="TBF26" s="132"/>
      <c r="TBG26" s="132"/>
      <c r="TBH26" s="132"/>
      <c r="TBI26" s="190"/>
      <c r="TBJ26" s="189"/>
      <c r="TBK26" s="131"/>
      <c r="TBL26" s="105"/>
      <c r="TBM26" s="105"/>
      <c r="TBN26" s="106"/>
      <c r="TBO26" s="107"/>
      <c r="TBP26" s="132"/>
      <c r="TBQ26" s="132"/>
      <c r="TBR26" s="132"/>
      <c r="TBS26" s="190"/>
      <c r="TBT26" s="189"/>
      <c r="TBU26" s="131"/>
      <c r="TBV26" s="105"/>
      <c r="TBW26" s="105"/>
      <c r="TBX26" s="106"/>
      <c r="TBY26" s="107"/>
      <c r="TBZ26" s="132"/>
      <c r="TCA26" s="132"/>
      <c r="TCB26" s="132"/>
      <c r="TCC26" s="190"/>
      <c r="TCD26" s="189"/>
      <c r="TCE26" s="131"/>
      <c r="TCF26" s="105"/>
      <c r="TCG26" s="105"/>
      <c r="TCH26" s="106"/>
      <c r="TCI26" s="107"/>
      <c r="TCJ26" s="132"/>
      <c r="TCK26" s="132"/>
      <c r="TCL26" s="132"/>
      <c r="TCM26" s="190"/>
      <c r="TCN26" s="189"/>
      <c r="TCO26" s="131"/>
      <c r="TCP26" s="105"/>
      <c r="TCQ26" s="105"/>
      <c r="TCR26" s="106"/>
      <c r="TCS26" s="107"/>
      <c r="TCT26" s="132"/>
      <c r="TCU26" s="132"/>
      <c r="TCV26" s="132"/>
      <c r="TCW26" s="190"/>
      <c r="TCX26" s="189"/>
      <c r="TCY26" s="131"/>
      <c r="TCZ26" s="105"/>
      <c r="TDA26" s="105"/>
      <c r="TDB26" s="106"/>
      <c r="TDC26" s="107"/>
      <c r="TDD26" s="132"/>
      <c r="TDE26" s="132"/>
      <c r="TDF26" s="132"/>
      <c r="TDG26" s="190"/>
      <c r="TDH26" s="189"/>
      <c r="TDI26" s="131"/>
      <c r="TDJ26" s="105"/>
      <c r="TDK26" s="105"/>
      <c r="TDL26" s="106"/>
      <c r="TDM26" s="107"/>
      <c r="TDN26" s="132"/>
      <c r="TDO26" s="132"/>
      <c r="TDP26" s="132"/>
      <c r="TDQ26" s="190"/>
      <c r="TDR26" s="189"/>
      <c r="TDS26" s="131"/>
      <c r="TDT26" s="105"/>
      <c r="TDU26" s="105"/>
      <c r="TDV26" s="106"/>
      <c r="TDW26" s="107"/>
      <c r="TDX26" s="132"/>
      <c r="TDY26" s="132"/>
      <c r="TDZ26" s="132"/>
      <c r="TEA26" s="190"/>
      <c r="TEB26" s="189"/>
      <c r="TEC26" s="131"/>
      <c r="TED26" s="105"/>
      <c r="TEE26" s="105"/>
      <c r="TEF26" s="106"/>
      <c r="TEG26" s="107"/>
      <c r="TEH26" s="132"/>
      <c r="TEI26" s="132"/>
      <c r="TEJ26" s="132"/>
      <c r="TEK26" s="190"/>
      <c r="TEL26" s="189"/>
      <c r="TEM26" s="131"/>
      <c r="TEN26" s="105"/>
      <c r="TEO26" s="105"/>
      <c r="TEP26" s="106"/>
      <c r="TEQ26" s="107"/>
      <c r="TER26" s="132"/>
      <c r="TES26" s="132"/>
      <c r="TET26" s="132"/>
      <c r="TEU26" s="190"/>
      <c r="TEV26" s="189"/>
      <c r="TEW26" s="131"/>
      <c r="TEX26" s="105"/>
      <c r="TEY26" s="105"/>
      <c r="TEZ26" s="106"/>
      <c r="TFA26" s="107"/>
      <c r="TFB26" s="132"/>
      <c r="TFC26" s="132"/>
      <c r="TFD26" s="132"/>
      <c r="TFE26" s="190"/>
      <c r="TFF26" s="189"/>
      <c r="TFG26" s="131"/>
      <c r="TFH26" s="105"/>
      <c r="TFI26" s="105"/>
      <c r="TFJ26" s="106"/>
      <c r="TFK26" s="107"/>
      <c r="TFL26" s="132"/>
      <c r="TFM26" s="132"/>
      <c r="TFN26" s="132"/>
      <c r="TFO26" s="190"/>
      <c r="TFP26" s="189"/>
      <c r="TFQ26" s="131"/>
      <c r="TFR26" s="105"/>
      <c r="TFS26" s="105"/>
      <c r="TFT26" s="106"/>
      <c r="TFU26" s="107"/>
      <c r="TFV26" s="132"/>
      <c r="TFW26" s="132"/>
      <c r="TFX26" s="132"/>
      <c r="TFY26" s="190"/>
      <c r="TFZ26" s="189"/>
      <c r="TGA26" s="131"/>
      <c r="TGB26" s="105"/>
      <c r="TGC26" s="105"/>
      <c r="TGD26" s="106"/>
      <c r="TGE26" s="107"/>
      <c r="TGF26" s="132"/>
      <c r="TGG26" s="132"/>
      <c r="TGH26" s="132"/>
      <c r="TGI26" s="190"/>
      <c r="TGJ26" s="189"/>
      <c r="TGK26" s="131"/>
      <c r="TGL26" s="105"/>
      <c r="TGM26" s="105"/>
      <c r="TGN26" s="106"/>
      <c r="TGO26" s="107"/>
      <c r="TGP26" s="132"/>
      <c r="TGQ26" s="132"/>
      <c r="TGR26" s="132"/>
      <c r="TGS26" s="190"/>
      <c r="TGT26" s="189"/>
      <c r="TGU26" s="131"/>
      <c r="TGV26" s="105"/>
      <c r="TGW26" s="105"/>
      <c r="TGX26" s="106"/>
      <c r="TGY26" s="107"/>
      <c r="TGZ26" s="132"/>
      <c r="THA26" s="132"/>
      <c r="THB26" s="132"/>
      <c r="THC26" s="190"/>
      <c r="THD26" s="189"/>
      <c r="THE26" s="131"/>
      <c r="THF26" s="105"/>
      <c r="THG26" s="105"/>
      <c r="THH26" s="106"/>
      <c r="THI26" s="107"/>
      <c r="THJ26" s="132"/>
      <c r="THK26" s="132"/>
      <c r="THL26" s="132"/>
      <c r="THM26" s="190"/>
      <c r="THN26" s="189"/>
      <c r="THO26" s="131"/>
      <c r="THP26" s="105"/>
      <c r="THQ26" s="105"/>
      <c r="THR26" s="106"/>
      <c r="THS26" s="107"/>
      <c r="THT26" s="132"/>
      <c r="THU26" s="132"/>
      <c r="THV26" s="132"/>
      <c r="THW26" s="190"/>
      <c r="THX26" s="189"/>
      <c r="THY26" s="131"/>
      <c r="THZ26" s="105"/>
      <c r="TIA26" s="105"/>
      <c r="TIB26" s="106"/>
      <c r="TIC26" s="107"/>
      <c r="TID26" s="132"/>
      <c r="TIE26" s="132"/>
      <c r="TIF26" s="132"/>
      <c r="TIG26" s="190"/>
      <c r="TIH26" s="189"/>
      <c r="TII26" s="131"/>
      <c r="TIJ26" s="105"/>
      <c r="TIK26" s="105"/>
      <c r="TIL26" s="106"/>
      <c r="TIM26" s="107"/>
      <c r="TIN26" s="132"/>
      <c r="TIO26" s="132"/>
      <c r="TIP26" s="132"/>
      <c r="TIQ26" s="190"/>
      <c r="TIR26" s="189"/>
      <c r="TIS26" s="131"/>
      <c r="TIT26" s="105"/>
      <c r="TIU26" s="105"/>
      <c r="TIV26" s="106"/>
      <c r="TIW26" s="107"/>
      <c r="TIX26" s="132"/>
      <c r="TIY26" s="132"/>
      <c r="TIZ26" s="132"/>
      <c r="TJA26" s="190"/>
      <c r="TJB26" s="189"/>
      <c r="TJC26" s="131"/>
      <c r="TJD26" s="105"/>
      <c r="TJE26" s="105"/>
      <c r="TJF26" s="106"/>
      <c r="TJG26" s="107"/>
      <c r="TJH26" s="132"/>
      <c r="TJI26" s="132"/>
      <c r="TJJ26" s="132"/>
      <c r="TJK26" s="190"/>
      <c r="TJL26" s="189"/>
      <c r="TJM26" s="131"/>
      <c r="TJN26" s="105"/>
      <c r="TJO26" s="105"/>
      <c r="TJP26" s="106"/>
      <c r="TJQ26" s="107"/>
      <c r="TJR26" s="132"/>
      <c r="TJS26" s="132"/>
      <c r="TJT26" s="132"/>
      <c r="TJU26" s="190"/>
      <c r="TJV26" s="189"/>
      <c r="TJW26" s="131"/>
      <c r="TJX26" s="105"/>
      <c r="TJY26" s="105"/>
      <c r="TJZ26" s="106"/>
      <c r="TKA26" s="107"/>
      <c r="TKB26" s="132"/>
      <c r="TKC26" s="132"/>
      <c r="TKD26" s="132"/>
      <c r="TKE26" s="190"/>
      <c r="TKF26" s="189"/>
      <c r="TKG26" s="131"/>
      <c r="TKH26" s="105"/>
      <c r="TKI26" s="105"/>
      <c r="TKJ26" s="106"/>
      <c r="TKK26" s="107"/>
      <c r="TKL26" s="132"/>
      <c r="TKM26" s="132"/>
      <c r="TKN26" s="132"/>
      <c r="TKO26" s="190"/>
      <c r="TKP26" s="189"/>
      <c r="TKQ26" s="131"/>
      <c r="TKR26" s="105"/>
      <c r="TKS26" s="105"/>
      <c r="TKT26" s="106"/>
      <c r="TKU26" s="107"/>
      <c r="TKV26" s="132"/>
      <c r="TKW26" s="132"/>
      <c r="TKX26" s="132"/>
      <c r="TKY26" s="190"/>
      <c r="TKZ26" s="189"/>
      <c r="TLA26" s="131"/>
      <c r="TLB26" s="105"/>
      <c r="TLC26" s="105"/>
      <c r="TLD26" s="106"/>
      <c r="TLE26" s="107"/>
      <c r="TLF26" s="132"/>
      <c r="TLG26" s="132"/>
      <c r="TLH26" s="132"/>
      <c r="TLI26" s="190"/>
      <c r="TLJ26" s="189"/>
      <c r="TLK26" s="131"/>
      <c r="TLL26" s="105"/>
      <c r="TLM26" s="105"/>
      <c r="TLN26" s="106"/>
      <c r="TLO26" s="107"/>
      <c r="TLP26" s="132"/>
      <c r="TLQ26" s="132"/>
      <c r="TLR26" s="132"/>
      <c r="TLS26" s="190"/>
      <c r="TLT26" s="189"/>
      <c r="TLU26" s="131"/>
      <c r="TLV26" s="105"/>
      <c r="TLW26" s="105"/>
      <c r="TLX26" s="106"/>
      <c r="TLY26" s="107"/>
      <c r="TLZ26" s="132"/>
      <c r="TMA26" s="132"/>
      <c r="TMB26" s="132"/>
      <c r="TMC26" s="190"/>
      <c r="TMD26" s="189"/>
      <c r="TME26" s="131"/>
      <c r="TMF26" s="105"/>
      <c r="TMG26" s="105"/>
      <c r="TMH26" s="106"/>
      <c r="TMI26" s="107"/>
      <c r="TMJ26" s="132"/>
      <c r="TMK26" s="132"/>
      <c r="TML26" s="132"/>
      <c r="TMM26" s="190"/>
      <c r="TMN26" s="189"/>
      <c r="TMO26" s="131"/>
      <c r="TMP26" s="105"/>
      <c r="TMQ26" s="105"/>
      <c r="TMR26" s="106"/>
      <c r="TMS26" s="107"/>
      <c r="TMT26" s="132"/>
      <c r="TMU26" s="132"/>
      <c r="TMV26" s="132"/>
      <c r="TMW26" s="190"/>
      <c r="TMX26" s="189"/>
      <c r="TMY26" s="131"/>
      <c r="TMZ26" s="105"/>
      <c r="TNA26" s="105"/>
      <c r="TNB26" s="106"/>
      <c r="TNC26" s="107"/>
      <c r="TND26" s="132"/>
      <c r="TNE26" s="132"/>
      <c r="TNF26" s="132"/>
      <c r="TNG26" s="190"/>
      <c r="TNH26" s="189"/>
      <c r="TNI26" s="131"/>
      <c r="TNJ26" s="105"/>
      <c r="TNK26" s="105"/>
      <c r="TNL26" s="106"/>
      <c r="TNM26" s="107"/>
      <c r="TNN26" s="132"/>
      <c r="TNO26" s="132"/>
      <c r="TNP26" s="132"/>
      <c r="TNQ26" s="190"/>
      <c r="TNR26" s="189"/>
      <c r="TNS26" s="131"/>
      <c r="TNT26" s="105"/>
      <c r="TNU26" s="105"/>
      <c r="TNV26" s="106"/>
      <c r="TNW26" s="107"/>
      <c r="TNX26" s="132"/>
      <c r="TNY26" s="132"/>
      <c r="TNZ26" s="132"/>
      <c r="TOA26" s="190"/>
      <c r="TOB26" s="189"/>
      <c r="TOC26" s="131"/>
      <c r="TOD26" s="105"/>
      <c r="TOE26" s="105"/>
      <c r="TOF26" s="106"/>
      <c r="TOG26" s="107"/>
      <c r="TOH26" s="132"/>
      <c r="TOI26" s="132"/>
      <c r="TOJ26" s="132"/>
      <c r="TOK26" s="190"/>
      <c r="TOL26" s="189"/>
      <c r="TOM26" s="131"/>
      <c r="TON26" s="105"/>
      <c r="TOO26" s="105"/>
      <c r="TOP26" s="106"/>
      <c r="TOQ26" s="107"/>
      <c r="TOR26" s="132"/>
      <c r="TOS26" s="132"/>
      <c r="TOT26" s="132"/>
      <c r="TOU26" s="190"/>
      <c r="TOV26" s="189"/>
      <c r="TOW26" s="131"/>
      <c r="TOX26" s="105"/>
      <c r="TOY26" s="105"/>
      <c r="TOZ26" s="106"/>
      <c r="TPA26" s="107"/>
      <c r="TPB26" s="132"/>
      <c r="TPC26" s="132"/>
      <c r="TPD26" s="132"/>
      <c r="TPE26" s="190"/>
      <c r="TPF26" s="189"/>
      <c r="TPG26" s="131"/>
      <c r="TPH26" s="105"/>
      <c r="TPI26" s="105"/>
      <c r="TPJ26" s="106"/>
      <c r="TPK26" s="107"/>
      <c r="TPL26" s="132"/>
      <c r="TPM26" s="132"/>
      <c r="TPN26" s="132"/>
      <c r="TPO26" s="190"/>
      <c r="TPP26" s="189"/>
      <c r="TPQ26" s="131"/>
      <c r="TPR26" s="105"/>
      <c r="TPS26" s="105"/>
      <c r="TPT26" s="106"/>
      <c r="TPU26" s="107"/>
      <c r="TPV26" s="132"/>
      <c r="TPW26" s="132"/>
      <c r="TPX26" s="132"/>
      <c r="TPY26" s="190"/>
      <c r="TPZ26" s="189"/>
      <c r="TQA26" s="131"/>
      <c r="TQB26" s="105"/>
      <c r="TQC26" s="105"/>
      <c r="TQD26" s="106"/>
      <c r="TQE26" s="107"/>
      <c r="TQF26" s="132"/>
      <c r="TQG26" s="132"/>
      <c r="TQH26" s="132"/>
      <c r="TQI26" s="190"/>
      <c r="TQJ26" s="189"/>
      <c r="TQK26" s="131"/>
      <c r="TQL26" s="105"/>
      <c r="TQM26" s="105"/>
      <c r="TQN26" s="106"/>
      <c r="TQO26" s="107"/>
      <c r="TQP26" s="132"/>
      <c r="TQQ26" s="132"/>
      <c r="TQR26" s="132"/>
      <c r="TQS26" s="190"/>
      <c r="TQT26" s="189"/>
      <c r="TQU26" s="131"/>
      <c r="TQV26" s="105"/>
      <c r="TQW26" s="105"/>
      <c r="TQX26" s="106"/>
      <c r="TQY26" s="107"/>
      <c r="TQZ26" s="132"/>
      <c r="TRA26" s="132"/>
      <c r="TRB26" s="132"/>
      <c r="TRC26" s="190"/>
      <c r="TRD26" s="189"/>
      <c r="TRE26" s="131"/>
      <c r="TRF26" s="105"/>
      <c r="TRG26" s="105"/>
      <c r="TRH26" s="106"/>
      <c r="TRI26" s="107"/>
      <c r="TRJ26" s="132"/>
      <c r="TRK26" s="132"/>
      <c r="TRL26" s="132"/>
      <c r="TRM26" s="190"/>
      <c r="TRN26" s="189"/>
      <c r="TRO26" s="131"/>
      <c r="TRP26" s="105"/>
      <c r="TRQ26" s="105"/>
      <c r="TRR26" s="106"/>
      <c r="TRS26" s="107"/>
      <c r="TRT26" s="132"/>
      <c r="TRU26" s="132"/>
      <c r="TRV26" s="132"/>
      <c r="TRW26" s="190"/>
      <c r="TRX26" s="189"/>
      <c r="TRY26" s="131"/>
      <c r="TRZ26" s="105"/>
      <c r="TSA26" s="105"/>
      <c r="TSB26" s="106"/>
      <c r="TSC26" s="107"/>
      <c r="TSD26" s="132"/>
      <c r="TSE26" s="132"/>
      <c r="TSF26" s="132"/>
      <c r="TSG26" s="190"/>
      <c r="TSH26" s="189"/>
      <c r="TSI26" s="131"/>
      <c r="TSJ26" s="105"/>
      <c r="TSK26" s="105"/>
      <c r="TSL26" s="106"/>
      <c r="TSM26" s="107"/>
      <c r="TSN26" s="132"/>
      <c r="TSO26" s="132"/>
      <c r="TSP26" s="132"/>
      <c r="TSQ26" s="190"/>
      <c r="TSR26" s="189"/>
      <c r="TSS26" s="131"/>
      <c r="TST26" s="105"/>
      <c r="TSU26" s="105"/>
      <c r="TSV26" s="106"/>
      <c r="TSW26" s="107"/>
      <c r="TSX26" s="132"/>
      <c r="TSY26" s="132"/>
      <c r="TSZ26" s="132"/>
      <c r="TTA26" s="190"/>
      <c r="TTB26" s="189"/>
      <c r="TTC26" s="131"/>
      <c r="TTD26" s="105"/>
      <c r="TTE26" s="105"/>
      <c r="TTF26" s="106"/>
      <c r="TTG26" s="107"/>
      <c r="TTH26" s="132"/>
      <c r="TTI26" s="132"/>
      <c r="TTJ26" s="132"/>
      <c r="TTK26" s="190"/>
      <c r="TTL26" s="189"/>
      <c r="TTM26" s="131"/>
      <c r="TTN26" s="105"/>
      <c r="TTO26" s="105"/>
      <c r="TTP26" s="106"/>
      <c r="TTQ26" s="107"/>
      <c r="TTR26" s="132"/>
      <c r="TTS26" s="132"/>
      <c r="TTT26" s="132"/>
      <c r="TTU26" s="190"/>
      <c r="TTV26" s="189"/>
      <c r="TTW26" s="131"/>
      <c r="TTX26" s="105"/>
      <c r="TTY26" s="105"/>
      <c r="TTZ26" s="106"/>
      <c r="TUA26" s="107"/>
      <c r="TUB26" s="132"/>
      <c r="TUC26" s="132"/>
      <c r="TUD26" s="132"/>
      <c r="TUE26" s="190"/>
      <c r="TUF26" s="189"/>
      <c r="TUG26" s="131"/>
      <c r="TUH26" s="105"/>
      <c r="TUI26" s="105"/>
      <c r="TUJ26" s="106"/>
      <c r="TUK26" s="107"/>
      <c r="TUL26" s="132"/>
      <c r="TUM26" s="132"/>
      <c r="TUN26" s="132"/>
      <c r="TUO26" s="190"/>
      <c r="TUP26" s="189"/>
      <c r="TUQ26" s="131"/>
      <c r="TUR26" s="105"/>
      <c r="TUS26" s="105"/>
      <c r="TUT26" s="106"/>
      <c r="TUU26" s="107"/>
      <c r="TUV26" s="132"/>
      <c r="TUW26" s="132"/>
      <c r="TUX26" s="132"/>
      <c r="TUY26" s="190"/>
      <c r="TUZ26" s="189"/>
      <c r="TVA26" s="131"/>
      <c r="TVB26" s="105"/>
      <c r="TVC26" s="105"/>
      <c r="TVD26" s="106"/>
      <c r="TVE26" s="107"/>
      <c r="TVF26" s="132"/>
      <c r="TVG26" s="132"/>
      <c r="TVH26" s="132"/>
      <c r="TVI26" s="190"/>
      <c r="TVJ26" s="189"/>
      <c r="TVK26" s="131"/>
      <c r="TVL26" s="105"/>
      <c r="TVM26" s="105"/>
      <c r="TVN26" s="106"/>
      <c r="TVO26" s="107"/>
      <c r="TVP26" s="132"/>
      <c r="TVQ26" s="132"/>
      <c r="TVR26" s="132"/>
      <c r="TVS26" s="190"/>
      <c r="TVT26" s="189"/>
      <c r="TVU26" s="131"/>
      <c r="TVV26" s="105"/>
      <c r="TVW26" s="105"/>
      <c r="TVX26" s="106"/>
      <c r="TVY26" s="107"/>
      <c r="TVZ26" s="132"/>
      <c r="TWA26" s="132"/>
      <c r="TWB26" s="132"/>
      <c r="TWC26" s="190"/>
      <c r="TWD26" s="189"/>
      <c r="TWE26" s="131"/>
      <c r="TWF26" s="105"/>
      <c r="TWG26" s="105"/>
      <c r="TWH26" s="106"/>
      <c r="TWI26" s="107"/>
      <c r="TWJ26" s="132"/>
      <c r="TWK26" s="132"/>
      <c r="TWL26" s="132"/>
      <c r="TWM26" s="190"/>
      <c r="TWN26" s="189"/>
      <c r="TWO26" s="131"/>
      <c r="TWP26" s="105"/>
      <c r="TWQ26" s="105"/>
      <c r="TWR26" s="106"/>
      <c r="TWS26" s="107"/>
      <c r="TWT26" s="132"/>
      <c r="TWU26" s="132"/>
      <c r="TWV26" s="132"/>
      <c r="TWW26" s="190"/>
      <c r="TWX26" s="189"/>
      <c r="TWY26" s="131"/>
      <c r="TWZ26" s="105"/>
      <c r="TXA26" s="105"/>
      <c r="TXB26" s="106"/>
      <c r="TXC26" s="107"/>
      <c r="TXD26" s="132"/>
      <c r="TXE26" s="132"/>
      <c r="TXF26" s="132"/>
      <c r="TXG26" s="190"/>
      <c r="TXH26" s="189"/>
      <c r="TXI26" s="131"/>
      <c r="TXJ26" s="105"/>
      <c r="TXK26" s="105"/>
      <c r="TXL26" s="106"/>
      <c r="TXM26" s="107"/>
      <c r="TXN26" s="132"/>
      <c r="TXO26" s="132"/>
      <c r="TXP26" s="132"/>
      <c r="TXQ26" s="190"/>
      <c r="TXR26" s="189"/>
      <c r="TXS26" s="131"/>
      <c r="TXT26" s="105"/>
      <c r="TXU26" s="105"/>
      <c r="TXV26" s="106"/>
      <c r="TXW26" s="107"/>
      <c r="TXX26" s="132"/>
      <c r="TXY26" s="132"/>
      <c r="TXZ26" s="132"/>
      <c r="TYA26" s="190"/>
      <c r="TYB26" s="189"/>
      <c r="TYC26" s="131"/>
      <c r="TYD26" s="105"/>
      <c r="TYE26" s="105"/>
      <c r="TYF26" s="106"/>
      <c r="TYG26" s="107"/>
      <c r="TYH26" s="132"/>
      <c r="TYI26" s="132"/>
      <c r="TYJ26" s="132"/>
      <c r="TYK26" s="190"/>
      <c r="TYL26" s="189"/>
      <c r="TYM26" s="131"/>
      <c r="TYN26" s="105"/>
      <c r="TYO26" s="105"/>
      <c r="TYP26" s="106"/>
      <c r="TYQ26" s="107"/>
      <c r="TYR26" s="132"/>
      <c r="TYS26" s="132"/>
      <c r="TYT26" s="132"/>
      <c r="TYU26" s="190"/>
      <c r="TYV26" s="189"/>
      <c r="TYW26" s="131"/>
      <c r="TYX26" s="105"/>
      <c r="TYY26" s="105"/>
      <c r="TYZ26" s="106"/>
      <c r="TZA26" s="107"/>
      <c r="TZB26" s="132"/>
      <c r="TZC26" s="132"/>
      <c r="TZD26" s="132"/>
      <c r="TZE26" s="190"/>
      <c r="TZF26" s="189"/>
      <c r="TZG26" s="131"/>
      <c r="TZH26" s="105"/>
      <c r="TZI26" s="105"/>
      <c r="TZJ26" s="106"/>
      <c r="TZK26" s="107"/>
      <c r="TZL26" s="132"/>
      <c r="TZM26" s="132"/>
      <c r="TZN26" s="132"/>
      <c r="TZO26" s="190"/>
      <c r="TZP26" s="189"/>
      <c r="TZQ26" s="131"/>
      <c r="TZR26" s="105"/>
      <c r="TZS26" s="105"/>
      <c r="TZT26" s="106"/>
      <c r="TZU26" s="107"/>
      <c r="TZV26" s="132"/>
      <c r="TZW26" s="132"/>
      <c r="TZX26" s="132"/>
      <c r="TZY26" s="190"/>
      <c r="TZZ26" s="189"/>
      <c r="UAA26" s="131"/>
      <c r="UAB26" s="105"/>
      <c r="UAC26" s="105"/>
      <c r="UAD26" s="106"/>
      <c r="UAE26" s="107"/>
      <c r="UAF26" s="132"/>
      <c r="UAG26" s="132"/>
      <c r="UAH26" s="132"/>
      <c r="UAI26" s="190"/>
      <c r="UAJ26" s="189"/>
      <c r="UAK26" s="131"/>
      <c r="UAL26" s="105"/>
      <c r="UAM26" s="105"/>
      <c r="UAN26" s="106"/>
      <c r="UAO26" s="107"/>
      <c r="UAP26" s="132"/>
      <c r="UAQ26" s="132"/>
      <c r="UAR26" s="132"/>
      <c r="UAS26" s="190"/>
      <c r="UAT26" s="189"/>
      <c r="UAU26" s="131"/>
      <c r="UAV26" s="105"/>
      <c r="UAW26" s="105"/>
      <c r="UAX26" s="106"/>
      <c r="UAY26" s="107"/>
      <c r="UAZ26" s="132"/>
      <c r="UBA26" s="132"/>
      <c r="UBB26" s="132"/>
      <c r="UBC26" s="190"/>
      <c r="UBD26" s="189"/>
      <c r="UBE26" s="131"/>
      <c r="UBF26" s="105"/>
      <c r="UBG26" s="105"/>
      <c r="UBH26" s="106"/>
      <c r="UBI26" s="107"/>
      <c r="UBJ26" s="132"/>
      <c r="UBK26" s="132"/>
      <c r="UBL26" s="132"/>
      <c r="UBM26" s="190"/>
      <c r="UBN26" s="189"/>
      <c r="UBO26" s="131"/>
      <c r="UBP26" s="105"/>
      <c r="UBQ26" s="105"/>
      <c r="UBR26" s="106"/>
      <c r="UBS26" s="107"/>
      <c r="UBT26" s="132"/>
      <c r="UBU26" s="132"/>
      <c r="UBV26" s="132"/>
      <c r="UBW26" s="190"/>
      <c r="UBX26" s="189"/>
      <c r="UBY26" s="131"/>
      <c r="UBZ26" s="105"/>
      <c r="UCA26" s="105"/>
      <c r="UCB26" s="106"/>
      <c r="UCC26" s="107"/>
      <c r="UCD26" s="132"/>
      <c r="UCE26" s="132"/>
      <c r="UCF26" s="132"/>
      <c r="UCG26" s="190"/>
      <c r="UCH26" s="189"/>
      <c r="UCI26" s="131"/>
      <c r="UCJ26" s="105"/>
      <c r="UCK26" s="105"/>
      <c r="UCL26" s="106"/>
      <c r="UCM26" s="107"/>
      <c r="UCN26" s="132"/>
      <c r="UCO26" s="132"/>
      <c r="UCP26" s="132"/>
      <c r="UCQ26" s="190"/>
      <c r="UCR26" s="189"/>
      <c r="UCS26" s="131"/>
      <c r="UCT26" s="105"/>
      <c r="UCU26" s="105"/>
      <c r="UCV26" s="106"/>
      <c r="UCW26" s="107"/>
      <c r="UCX26" s="132"/>
      <c r="UCY26" s="132"/>
      <c r="UCZ26" s="132"/>
      <c r="UDA26" s="190"/>
      <c r="UDB26" s="189"/>
      <c r="UDC26" s="131"/>
      <c r="UDD26" s="105"/>
      <c r="UDE26" s="105"/>
      <c r="UDF26" s="106"/>
      <c r="UDG26" s="107"/>
      <c r="UDH26" s="132"/>
      <c r="UDI26" s="132"/>
      <c r="UDJ26" s="132"/>
      <c r="UDK26" s="190"/>
      <c r="UDL26" s="189"/>
      <c r="UDM26" s="131"/>
      <c r="UDN26" s="105"/>
      <c r="UDO26" s="105"/>
      <c r="UDP26" s="106"/>
      <c r="UDQ26" s="107"/>
      <c r="UDR26" s="132"/>
      <c r="UDS26" s="132"/>
      <c r="UDT26" s="132"/>
      <c r="UDU26" s="190"/>
      <c r="UDV26" s="189"/>
      <c r="UDW26" s="131"/>
      <c r="UDX26" s="105"/>
      <c r="UDY26" s="105"/>
      <c r="UDZ26" s="106"/>
      <c r="UEA26" s="107"/>
      <c r="UEB26" s="132"/>
      <c r="UEC26" s="132"/>
      <c r="UED26" s="132"/>
      <c r="UEE26" s="190"/>
      <c r="UEF26" s="189"/>
      <c r="UEG26" s="131"/>
      <c r="UEH26" s="105"/>
      <c r="UEI26" s="105"/>
      <c r="UEJ26" s="106"/>
      <c r="UEK26" s="107"/>
      <c r="UEL26" s="132"/>
      <c r="UEM26" s="132"/>
      <c r="UEN26" s="132"/>
      <c r="UEO26" s="190"/>
      <c r="UEP26" s="189"/>
      <c r="UEQ26" s="131"/>
      <c r="UER26" s="105"/>
      <c r="UES26" s="105"/>
      <c r="UET26" s="106"/>
      <c r="UEU26" s="107"/>
      <c r="UEV26" s="132"/>
      <c r="UEW26" s="132"/>
      <c r="UEX26" s="132"/>
      <c r="UEY26" s="190"/>
      <c r="UEZ26" s="189"/>
      <c r="UFA26" s="131"/>
      <c r="UFB26" s="105"/>
      <c r="UFC26" s="105"/>
      <c r="UFD26" s="106"/>
      <c r="UFE26" s="107"/>
      <c r="UFF26" s="132"/>
      <c r="UFG26" s="132"/>
      <c r="UFH26" s="132"/>
      <c r="UFI26" s="190"/>
      <c r="UFJ26" s="189"/>
      <c r="UFK26" s="131"/>
      <c r="UFL26" s="105"/>
      <c r="UFM26" s="105"/>
      <c r="UFN26" s="106"/>
      <c r="UFO26" s="107"/>
      <c r="UFP26" s="132"/>
      <c r="UFQ26" s="132"/>
      <c r="UFR26" s="132"/>
      <c r="UFS26" s="190"/>
      <c r="UFT26" s="189"/>
      <c r="UFU26" s="131"/>
      <c r="UFV26" s="105"/>
      <c r="UFW26" s="105"/>
      <c r="UFX26" s="106"/>
      <c r="UFY26" s="107"/>
      <c r="UFZ26" s="132"/>
      <c r="UGA26" s="132"/>
      <c r="UGB26" s="132"/>
      <c r="UGC26" s="190"/>
      <c r="UGD26" s="189"/>
      <c r="UGE26" s="131"/>
      <c r="UGF26" s="105"/>
      <c r="UGG26" s="105"/>
      <c r="UGH26" s="106"/>
      <c r="UGI26" s="107"/>
      <c r="UGJ26" s="132"/>
      <c r="UGK26" s="132"/>
      <c r="UGL26" s="132"/>
      <c r="UGM26" s="190"/>
      <c r="UGN26" s="189"/>
      <c r="UGO26" s="131"/>
      <c r="UGP26" s="105"/>
      <c r="UGQ26" s="105"/>
      <c r="UGR26" s="106"/>
      <c r="UGS26" s="107"/>
      <c r="UGT26" s="132"/>
      <c r="UGU26" s="132"/>
      <c r="UGV26" s="132"/>
      <c r="UGW26" s="190"/>
      <c r="UGX26" s="189"/>
      <c r="UGY26" s="131"/>
      <c r="UGZ26" s="105"/>
      <c r="UHA26" s="105"/>
      <c r="UHB26" s="106"/>
      <c r="UHC26" s="107"/>
      <c r="UHD26" s="132"/>
      <c r="UHE26" s="132"/>
      <c r="UHF26" s="132"/>
      <c r="UHG26" s="190"/>
      <c r="UHH26" s="189"/>
      <c r="UHI26" s="131"/>
      <c r="UHJ26" s="105"/>
      <c r="UHK26" s="105"/>
      <c r="UHL26" s="106"/>
      <c r="UHM26" s="107"/>
      <c r="UHN26" s="132"/>
      <c r="UHO26" s="132"/>
      <c r="UHP26" s="132"/>
      <c r="UHQ26" s="190"/>
      <c r="UHR26" s="189"/>
      <c r="UHS26" s="131"/>
      <c r="UHT26" s="105"/>
      <c r="UHU26" s="105"/>
      <c r="UHV26" s="106"/>
      <c r="UHW26" s="107"/>
      <c r="UHX26" s="132"/>
      <c r="UHY26" s="132"/>
      <c r="UHZ26" s="132"/>
      <c r="UIA26" s="190"/>
      <c r="UIB26" s="189"/>
      <c r="UIC26" s="131"/>
      <c r="UID26" s="105"/>
      <c r="UIE26" s="105"/>
      <c r="UIF26" s="106"/>
      <c r="UIG26" s="107"/>
      <c r="UIH26" s="132"/>
      <c r="UII26" s="132"/>
      <c r="UIJ26" s="132"/>
      <c r="UIK26" s="190"/>
      <c r="UIL26" s="189"/>
      <c r="UIM26" s="131"/>
      <c r="UIN26" s="105"/>
      <c r="UIO26" s="105"/>
      <c r="UIP26" s="106"/>
      <c r="UIQ26" s="107"/>
      <c r="UIR26" s="132"/>
      <c r="UIS26" s="132"/>
      <c r="UIT26" s="132"/>
      <c r="UIU26" s="190"/>
      <c r="UIV26" s="189"/>
      <c r="UIW26" s="131"/>
      <c r="UIX26" s="105"/>
      <c r="UIY26" s="105"/>
      <c r="UIZ26" s="106"/>
      <c r="UJA26" s="107"/>
      <c r="UJB26" s="132"/>
      <c r="UJC26" s="132"/>
      <c r="UJD26" s="132"/>
      <c r="UJE26" s="190"/>
      <c r="UJF26" s="189"/>
      <c r="UJG26" s="131"/>
      <c r="UJH26" s="105"/>
      <c r="UJI26" s="105"/>
      <c r="UJJ26" s="106"/>
      <c r="UJK26" s="107"/>
      <c r="UJL26" s="132"/>
      <c r="UJM26" s="132"/>
      <c r="UJN26" s="132"/>
      <c r="UJO26" s="190"/>
      <c r="UJP26" s="189"/>
      <c r="UJQ26" s="131"/>
      <c r="UJR26" s="105"/>
      <c r="UJS26" s="105"/>
      <c r="UJT26" s="106"/>
      <c r="UJU26" s="107"/>
      <c r="UJV26" s="132"/>
      <c r="UJW26" s="132"/>
      <c r="UJX26" s="132"/>
      <c r="UJY26" s="190"/>
      <c r="UJZ26" s="189"/>
      <c r="UKA26" s="131"/>
      <c r="UKB26" s="105"/>
      <c r="UKC26" s="105"/>
      <c r="UKD26" s="106"/>
      <c r="UKE26" s="107"/>
      <c r="UKF26" s="132"/>
      <c r="UKG26" s="132"/>
      <c r="UKH26" s="132"/>
      <c r="UKI26" s="190"/>
      <c r="UKJ26" s="189"/>
      <c r="UKK26" s="131"/>
      <c r="UKL26" s="105"/>
      <c r="UKM26" s="105"/>
      <c r="UKN26" s="106"/>
      <c r="UKO26" s="107"/>
      <c r="UKP26" s="132"/>
      <c r="UKQ26" s="132"/>
      <c r="UKR26" s="132"/>
      <c r="UKS26" s="190"/>
      <c r="UKT26" s="189"/>
      <c r="UKU26" s="131"/>
      <c r="UKV26" s="105"/>
      <c r="UKW26" s="105"/>
      <c r="UKX26" s="106"/>
      <c r="UKY26" s="107"/>
      <c r="UKZ26" s="132"/>
      <c r="ULA26" s="132"/>
      <c r="ULB26" s="132"/>
      <c r="ULC26" s="190"/>
      <c r="ULD26" s="189"/>
      <c r="ULE26" s="131"/>
      <c r="ULF26" s="105"/>
      <c r="ULG26" s="105"/>
      <c r="ULH26" s="106"/>
      <c r="ULI26" s="107"/>
      <c r="ULJ26" s="132"/>
      <c r="ULK26" s="132"/>
      <c r="ULL26" s="132"/>
      <c r="ULM26" s="190"/>
      <c r="ULN26" s="189"/>
      <c r="ULO26" s="131"/>
      <c r="ULP26" s="105"/>
      <c r="ULQ26" s="105"/>
      <c r="ULR26" s="106"/>
      <c r="ULS26" s="107"/>
      <c r="ULT26" s="132"/>
      <c r="ULU26" s="132"/>
      <c r="ULV26" s="132"/>
      <c r="ULW26" s="190"/>
      <c r="ULX26" s="189"/>
      <c r="ULY26" s="131"/>
      <c r="ULZ26" s="105"/>
      <c r="UMA26" s="105"/>
      <c r="UMB26" s="106"/>
      <c r="UMC26" s="107"/>
      <c r="UMD26" s="132"/>
      <c r="UME26" s="132"/>
      <c r="UMF26" s="132"/>
      <c r="UMG26" s="190"/>
      <c r="UMH26" s="189"/>
      <c r="UMI26" s="131"/>
      <c r="UMJ26" s="105"/>
      <c r="UMK26" s="105"/>
      <c r="UML26" s="106"/>
      <c r="UMM26" s="107"/>
      <c r="UMN26" s="132"/>
      <c r="UMO26" s="132"/>
      <c r="UMP26" s="132"/>
      <c r="UMQ26" s="190"/>
      <c r="UMR26" s="189"/>
      <c r="UMS26" s="131"/>
      <c r="UMT26" s="105"/>
      <c r="UMU26" s="105"/>
      <c r="UMV26" s="106"/>
      <c r="UMW26" s="107"/>
      <c r="UMX26" s="132"/>
      <c r="UMY26" s="132"/>
      <c r="UMZ26" s="132"/>
      <c r="UNA26" s="190"/>
      <c r="UNB26" s="189"/>
      <c r="UNC26" s="131"/>
      <c r="UND26" s="105"/>
      <c r="UNE26" s="105"/>
      <c r="UNF26" s="106"/>
      <c r="UNG26" s="107"/>
      <c r="UNH26" s="132"/>
      <c r="UNI26" s="132"/>
      <c r="UNJ26" s="132"/>
      <c r="UNK26" s="190"/>
      <c r="UNL26" s="189"/>
      <c r="UNM26" s="131"/>
      <c r="UNN26" s="105"/>
      <c r="UNO26" s="105"/>
      <c r="UNP26" s="106"/>
      <c r="UNQ26" s="107"/>
      <c r="UNR26" s="132"/>
      <c r="UNS26" s="132"/>
      <c r="UNT26" s="132"/>
      <c r="UNU26" s="190"/>
      <c r="UNV26" s="189"/>
      <c r="UNW26" s="131"/>
      <c r="UNX26" s="105"/>
      <c r="UNY26" s="105"/>
      <c r="UNZ26" s="106"/>
      <c r="UOA26" s="107"/>
      <c r="UOB26" s="132"/>
      <c r="UOC26" s="132"/>
      <c r="UOD26" s="132"/>
      <c r="UOE26" s="190"/>
      <c r="UOF26" s="189"/>
      <c r="UOG26" s="131"/>
      <c r="UOH26" s="105"/>
      <c r="UOI26" s="105"/>
      <c r="UOJ26" s="106"/>
      <c r="UOK26" s="107"/>
      <c r="UOL26" s="132"/>
      <c r="UOM26" s="132"/>
      <c r="UON26" s="132"/>
      <c r="UOO26" s="190"/>
      <c r="UOP26" s="189"/>
      <c r="UOQ26" s="131"/>
      <c r="UOR26" s="105"/>
      <c r="UOS26" s="105"/>
      <c r="UOT26" s="106"/>
      <c r="UOU26" s="107"/>
      <c r="UOV26" s="132"/>
      <c r="UOW26" s="132"/>
      <c r="UOX26" s="132"/>
      <c r="UOY26" s="190"/>
      <c r="UOZ26" s="189"/>
      <c r="UPA26" s="131"/>
      <c r="UPB26" s="105"/>
      <c r="UPC26" s="105"/>
      <c r="UPD26" s="106"/>
      <c r="UPE26" s="107"/>
      <c r="UPF26" s="132"/>
      <c r="UPG26" s="132"/>
      <c r="UPH26" s="132"/>
      <c r="UPI26" s="190"/>
      <c r="UPJ26" s="189"/>
      <c r="UPK26" s="131"/>
      <c r="UPL26" s="105"/>
      <c r="UPM26" s="105"/>
      <c r="UPN26" s="106"/>
      <c r="UPO26" s="107"/>
      <c r="UPP26" s="132"/>
      <c r="UPQ26" s="132"/>
      <c r="UPR26" s="132"/>
      <c r="UPS26" s="190"/>
      <c r="UPT26" s="189"/>
      <c r="UPU26" s="131"/>
      <c r="UPV26" s="105"/>
      <c r="UPW26" s="105"/>
      <c r="UPX26" s="106"/>
      <c r="UPY26" s="107"/>
      <c r="UPZ26" s="132"/>
      <c r="UQA26" s="132"/>
      <c r="UQB26" s="132"/>
      <c r="UQC26" s="190"/>
      <c r="UQD26" s="189"/>
      <c r="UQE26" s="131"/>
      <c r="UQF26" s="105"/>
      <c r="UQG26" s="105"/>
      <c r="UQH26" s="106"/>
      <c r="UQI26" s="107"/>
      <c r="UQJ26" s="132"/>
      <c r="UQK26" s="132"/>
      <c r="UQL26" s="132"/>
      <c r="UQM26" s="190"/>
      <c r="UQN26" s="189"/>
      <c r="UQO26" s="131"/>
      <c r="UQP26" s="105"/>
      <c r="UQQ26" s="105"/>
      <c r="UQR26" s="106"/>
      <c r="UQS26" s="107"/>
      <c r="UQT26" s="132"/>
      <c r="UQU26" s="132"/>
      <c r="UQV26" s="132"/>
      <c r="UQW26" s="190"/>
      <c r="UQX26" s="189"/>
      <c r="UQY26" s="131"/>
      <c r="UQZ26" s="105"/>
      <c r="URA26" s="105"/>
      <c r="URB26" s="106"/>
      <c r="URC26" s="107"/>
      <c r="URD26" s="132"/>
      <c r="URE26" s="132"/>
      <c r="URF26" s="132"/>
      <c r="URG26" s="190"/>
      <c r="URH26" s="189"/>
      <c r="URI26" s="131"/>
      <c r="URJ26" s="105"/>
      <c r="URK26" s="105"/>
      <c r="URL26" s="106"/>
      <c r="URM26" s="107"/>
      <c r="URN26" s="132"/>
      <c r="URO26" s="132"/>
      <c r="URP26" s="132"/>
      <c r="URQ26" s="190"/>
      <c r="URR26" s="189"/>
      <c r="URS26" s="131"/>
      <c r="URT26" s="105"/>
      <c r="URU26" s="105"/>
      <c r="URV26" s="106"/>
      <c r="URW26" s="107"/>
      <c r="URX26" s="132"/>
      <c r="URY26" s="132"/>
      <c r="URZ26" s="132"/>
      <c r="USA26" s="190"/>
      <c r="USB26" s="189"/>
      <c r="USC26" s="131"/>
      <c r="USD26" s="105"/>
      <c r="USE26" s="105"/>
      <c r="USF26" s="106"/>
      <c r="USG26" s="107"/>
      <c r="USH26" s="132"/>
      <c r="USI26" s="132"/>
      <c r="USJ26" s="132"/>
      <c r="USK26" s="190"/>
      <c r="USL26" s="189"/>
      <c r="USM26" s="131"/>
      <c r="USN26" s="105"/>
      <c r="USO26" s="105"/>
      <c r="USP26" s="106"/>
      <c r="USQ26" s="107"/>
      <c r="USR26" s="132"/>
      <c r="USS26" s="132"/>
      <c r="UST26" s="132"/>
      <c r="USU26" s="190"/>
      <c r="USV26" s="189"/>
      <c r="USW26" s="131"/>
      <c r="USX26" s="105"/>
      <c r="USY26" s="105"/>
      <c r="USZ26" s="106"/>
      <c r="UTA26" s="107"/>
      <c r="UTB26" s="132"/>
      <c r="UTC26" s="132"/>
      <c r="UTD26" s="132"/>
      <c r="UTE26" s="190"/>
      <c r="UTF26" s="189"/>
      <c r="UTG26" s="131"/>
      <c r="UTH26" s="105"/>
      <c r="UTI26" s="105"/>
      <c r="UTJ26" s="106"/>
      <c r="UTK26" s="107"/>
      <c r="UTL26" s="132"/>
      <c r="UTM26" s="132"/>
      <c r="UTN26" s="132"/>
      <c r="UTO26" s="190"/>
      <c r="UTP26" s="189"/>
      <c r="UTQ26" s="131"/>
      <c r="UTR26" s="105"/>
      <c r="UTS26" s="105"/>
      <c r="UTT26" s="106"/>
      <c r="UTU26" s="107"/>
      <c r="UTV26" s="132"/>
      <c r="UTW26" s="132"/>
      <c r="UTX26" s="132"/>
      <c r="UTY26" s="190"/>
      <c r="UTZ26" s="189"/>
      <c r="UUA26" s="131"/>
      <c r="UUB26" s="105"/>
      <c r="UUC26" s="105"/>
      <c r="UUD26" s="106"/>
      <c r="UUE26" s="107"/>
      <c r="UUF26" s="132"/>
      <c r="UUG26" s="132"/>
      <c r="UUH26" s="132"/>
      <c r="UUI26" s="190"/>
      <c r="UUJ26" s="189"/>
      <c r="UUK26" s="131"/>
      <c r="UUL26" s="105"/>
      <c r="UUM26" s="105"/>
      <c r="UUN26" s="106"/>
      <c r="UUO26" s="107"/>
      <c r="UUP26" s="132"/>
      <c r="UUQ26" s="132"/>
      <c r="UUR26" s="132"/>
      <c r="UUS26" s="190"/>
      <c r="UUT26" s="189"/>
      <c r="UUU26" s="131"/>
      <c r="UUV26" s="105"/>
      <c r="UUW26" s="105"/>
      <c r="UUX26" s="106"/>
      <c r="UUY26" s="107"/>
      <c r="UUZ26" s="132"/>
      <c r="UVA26" s="132"/>
      <c r="UVB26" s="132"/>
      <c r="UVC26" s="190"/>
      <c r="UVD26" s="189"/>
      <c r="UVE26" s="131"/>
      <c r="UVF26" s="105"/>
      <c r="UVG26" s="105"/>
      <c r="UVH26" s="106"/>
      <c r="UVI26" s="107"/>
      <c r="UVJ26" s="132"/>
      <c r="UVK26" s="132"/>
      <c r="UVL26" s="132"/>
      <c r="UVM26" s="190"/>
      <c r="UVN26" s="189"/>
      <c r="UVO26" s="131"/>
      <c r="UVP26" s="105"/>
      <c r="UVQ26" s="105"/>
      <c r="UVR26" s="106"/>
      <c r="UVS26" s="107"/>
      <c r="UVT26" s="132"/>
      <c r="UVU26" s="132"/>
      <c r="UVV26" s="132"/>
      <c r="UVW26" s="190"/>
      <c r="UVX26" s="189"/>
      <c r="UVY26" s="131"/>
      <c r="UVZ26" s="105"/>
      <c r="UWA26" s="105"/>
      <c r="UWB26" s="106"/>
      <c r="UWC26" s="107"/>
      <c r="UWD26" s="132"/>
      <c r="UWE26" s="132"/>
      <c r="UWF26" s="132"/>
      <c r="UWG26" s="190"/>
      <c r="UWH26" s="189"/>
      <c r="UWI26" s="131"/>
      <c r="UWJ26" s="105"/>
      <c r="UWK26" s="105"/>
      <c r="UWL26" s="106"/>
      <c r="UWM26" s="107"/>
      <c r="UWN26" s="132"/>
      <c r="UWO26" s="132"/>
      <c r="UWP26" s="132"/>
      <c r="UWQ26" s="190"/>
      <c r="UWR26" s="189"/>
      <c r="UWS26" s="131"/>
      <c r="UWT26" s="105"/>
      <c r="UWU26" s="105"/>
      <c r="UWV26" s="106"/>
      <c r="UWW26" s="107"/>
      <c r="UWX26" s="132"/>
      <c r="UWY26" s="132"/>
      <c r="UWZ26" s="132"/>
      <c r="UXA26" s="190"/>
      <c r="UXB26" s="189"/>
      <c r="UXC26" s="131"/>
      <c r="UXD26" s="105"/>
      <c r="UXE26" s="105"/>
      <c r="UXF26" s="106"/>
      <c r="UXG26" s="107"/>
      <c r="UXH26" s="132"/>
      <c r="UXI26" s="132"/>
      <c r="UXJ26" s="132"/>
      <c r="UXK26" s="190"/>
      <c r="UXL26" s="189"/>
      <c r="UXM26" s="131"/>
      <c r="UXN26" s="105"/>
      <c r="UXO26" s="105"/>
      <c r="UXP26" s="106"/>
      <c r="UXQ26" s="107"/>
      <c r="UXR26" s="132"/>
      <c r="UXS26" s="132"/>
      <c r="UXT26" s="132"/>
      <c r="UXU26" s="190"/>
      <c r="UXV26" s="189"/>
      <c r="UXW26" s="131"/>
      <c r="UXX26" s="105"/>
      <c r="UXY26" s="105"/>
      <c r="UXZ26" s="106"/>
      <c r="UYA26" s="107"/>
      <c r="UYB26" s="132"/>
      <c r="UYC26" s="132"/>
      <c r="UYD26" s="132"/>
      <c r="UYE26" s="190"/>
      <c r="UYF26" s="189"/>
      <c r="UYG26" s="131"/>
      <c r="UYH26" s="105"/>
      <c r="UYI26" s="105"/>
      <c r="UYJ26" s="106"/>
      <c r="UYK26" s="107"/>
      <c r="UYL26" s="132"/>
      <c r="UYM26" s="132"/>
      <c r="UYN26" s="132"/>
      <c r="UYO26" s="190"/>
      <c r="UYP26" s="189"/>
      <c r="UYQ26" s="131"/>
      <c r="UYR26" s="105"/>
      <c r="UYS26" s="105"/>
      <c r="UYT26" s="106"/>
      <c r="UYU26" s="107"/>
      <c r="UYV26" s="132"/>
      <c r="UYW26" s="132"/>
      <c r="UYX26" s="132"/>
      <c r="UYY26" s="190"/>
      <c r="UYZ26" s="189"/>
      <c r="UZA26" s="131"/>
      <c r="UZB26" s="105"/>
      <c r="UZC26" s="105"/>
      <c r="UZD26" s="106"/>
      <c r="UZE26" s="107"/>
      <c r="UZF26" s="132"/>
      <c r="UZG26" s="132"/>
      <c r="UZH26" s="132"/>
      <c r="UZI26" s="190"/>
      <c r="UZJ26" s="189"/>
      <c r="UZK26" s="131"/>
      <c r="UZL26" s="105"/>
      <c r="UZM26" s="105"/>
      <c r="UZN26" s="106"/>
      <c r="UZO26" s="107"/>
      <c r="UZP26" s="132"/>
      <c r="UZQ26" s="132"/>
      <c r="UZR26" s="132"/>
      <c r="UZS26" s="190"/>
      <c r="UZT26" s="189"/>
      <c r="UZU26" s="131"/>
      <c r="UZV26" s="105"/>
      <c r="UZW26" s="105"/>
      <c r="UZX26" s="106"/>
      <c r="UZY26" s="107"/>
      <c r="UZZ26" s="132"/>
      <c r="VAA26" s="132"/>
      <c r="VAB26" s="132"/>
      <c r="VAC26" s="190"/>
      <c r="VAD26" s="189"/>
      <c r="VAE26" s="131"/>
      <c r="VAF26" s="105"/>
      <c r="VAG26" s="105"/>
      <c r="VAH26" s="106"/>
      <c r="VAI26" s="107"/>
      <c r="VAJ26" s="132"/>
      <c r="VAK26" s="132"/>
      <c r="VAL26" s="132"/>
      <c r="VAM26" s="190"/>
      <c r="VAN26" s="189"/>
      <c r="VAO26" s="131"/>
      <c r="VAP26" s="105"/>
      <c r="VAQ26" s="105"/>
      <c r="VAR26" s="106"/>
      <c r="VAS26" s="107"/>
      <c r="VAT26" s="132"/>
      <c r="VAU26" s="132"/>
      <c r="VAV26" s="132"/>
      <c r="VAW26" s="190"/>
      <c r="VAX26" s="189"/>
      <c r="VAY26" s="131"/>
      <c r="VAZ26" s="105"/>
      <c r="VBA26" s="105"/>
      <c r="VBB26" s="106"/>
      <c r="VBC26" s="107"/>
      <c r="VBD26" s="132"/>
      <c r="VBE26" s="132"/>
      <c r="VBF26" s="132"/>
      <c r="VBG26" s="190"/>
      <c r="VBH26" s="189"/>
      <c r="VBI26" s="131"/>
      <c r="VBJ26" s="105"/>
      <c r="VBK26" s="105"/>
      <c r="VBL26" s="106"/>
      <c r="VBM26" s="107"/>
      <c r="VBN26" s="132"/>
      <c r="VBO26" s="132"/>
      <c r="VBP26" s="132"/>
      <c r="VBQ26" s="190"/>
      <c r="VBR26" s="189"/>
      <c r="VBS26" s="131"/>
      <c r="VBT26" s="105"/>
      <c r="VBU26" s="105"/>
      <c r="VBV26" s="106"/>
      <c r="VBW26" s="107"/>
      <c r="VBX26" s="132"/>
      <c r="VBY26" s="132"/>
      <c r="VBZ26" s="132"/>
      <c r="VCA26" s="190"/>
      <c r="VCB26" s="189"/>
      <c r="VCC26" s="131"/>
      <c r="VCD26" s="105"/>
      <c r="VCE26" s="105"/>
      <c r="VCF26" s="106"/>
      <c r="VCG26" s="107"/>
      <c r="VCH26" s="132"/>
      <c r="VCI26" s="132"/>
      <c r="VCJ26" s="132"/>
      <c r="VCK26" s="190"/>
      <c r="VCL26" s="189"/>
      <c r="VCM26" s="131"/>
      <c r="VCN26" s="105"/>
      <c r="VCO26" s="105"/>
      <c r="VCP26" s="106"/>
      <c r="VCQ26" s="107"/>
      <c r="VCR26" s="132"/>
      <c r="VCS26" s="132"/>
      <c r="VCT26" s="132"/>
      <c r="VCU26" s="190"/>
      <c r="VCV26" s="189"/>
      <c r="VCW26" s="131"/>
      <c r="VCX26" s="105"/>
      <c r="VCY26" s="105"/>
      <c r="VCZ26" s="106"/>
      <c r="VDA26" s="107"/>
      <c r="VDB26" s="132"/>
      <c r="VDC26" s="132"/>
      <c r="VDD26" s="132"/>
      <c r="VDE26" s="190"/>
      <c r="VDF26" s="189"/>
      <c r="VDG26" s="131"/>
      <c r="VDH26" s="105"/>
      <c r="VDI26" s="105"/>
      <c r="VDJ26" s="106"/>
      <c r="VDK26" s="107"/>
      <c r="VDL26" s="132"/>
      <c r="VDM26" s="132"/>
      <c r="VDN26" s="132"/>
      <c r="VDO26" s="190"/>
      <c r="VDP26" s="189"/>
      <c r="VDQ26" s="131"/>
      <c r="VDR26" s="105"/>
      <c r="VDS26" s="105"/>
      <c r="VDT26" s="106"/>
      <c r="VDU26" s="107"/>
      <c r="VDV26" s="132"/>
      <c r="VDW26" s="132"/>
      <c r="VDX26" s="132"/>
      <c r="VDY26" s="190"/>
      <c r="VDZ26" s="189"/>
      <c r="VEA26" s="131"/>
      <c r="VEB26" s="105"/>
      <c r="VEC26" s="105"/>
      <c r="VED26" s="106"/>
      <c r="VEE26" s="107"/>
      <c r="VEF26" s="132"/>
      <c r="VEG26" s="132"/>
      <c r="VEH26" s="132"/>
      <c r="VEI26" s="190"/>
      <c r="VEJ26" s="189"/>
      <c r="VEK26" s="131"/>
      <c r="VEL26" s="105"/>
      <c r="VEM26" s="105"/>
      <c r="VEN26" s="106"/>
      <c r="VEO26" s="107"/>
      <c r="VEP26" s="132"/>
      <c r="VEQ26" s="132"/>
      <c r="VER26" s="132"/>
      <c r="VES26" s="190"/>
      <c r="VET26" s="189"/>
      <c r="VEU26" s="131"/>
      <c r="VEV26" s="105"/>
      <c r="VEW26" s="105"/>
      <c r="VEX26" s="106"/>
      <c r="VEY26" s="107"/>
      <c r="VEZ26" s="132"/>
      <c r="VFA26" s="132"/>
      <c r="VFB26" s="132"/>
      <c r="VFC26" s="190"/>
      <c r="VFD26" s="189"/>
      <c r="VFE26" s="131"/>
      <c r="VFF26" s="105"/>
      <c r="VFG26" s="105"/>
      <c r="VFH26" s="106"/>
      <c r="VFI26" s="107"/>
      <c r="VFJ26" s="132"/>
      <c r="VFK26" s="132"/>
      <c r="VFL26" s="132"/>
      <c r="VFM26" s="190"/>
      <c r="VFN26" s="189"/>
      <c r="VFO26" s="131"/>
      <c r="VFP26" s="105"/>
      <c r="VFQ26" s="105"/>
      <c r="VFR26" s="106"/>
      <c r="VFS26" s="107"/>
      <c r="VFT26" s="132"/>
      <c r="VFU26" s="132"/>
      <c r="VFV26" s="132"/>
      <c r="VFW26" s="190"/>
      <c r="VFX26" s="189"/>
      <c r="VFY26" s="131"/>
      <c r="VFZ26" s="105"/>
      <c r="VGA26" s="105"/>
      <c r="VGB26" s="106"/>
      <c r="VGC26" s="107"/>
      <c r="VGD26" s="132"/>
      <c r="VGE26" s="132"/>
      <c r="VGF26" s="132"/>
      <c r="VGG26" s="190"/>
      <c r="VGH26" s="189"/>
      <c r="VGI26" s="131"/>
      <c r="VGJ26" s="105"/>
      <c r="VGK26" s="105"/>
      <c r="VGL26" s="106"/>
      <c r="VGM26" s="107"/>
      <c r="VGN26" s="132"/>
      <c r="VGO26" s="132"/>
      <c r="VGP26" s="132"/>
      <c r="VGQ26" s="190"/>
      <c r="VGR26" s="189"/>
      <c r="VGS26" s="131"/>
      <c r="VGT26" s="105"/>
      <c r="VGU26" s="105"/>
      <c r="VGV26" s="106"/>
      <c r="VGW26" s="107"/>
      <c r="VGX26" s="132"/>
      <c r="VGY26" s="132"/>
      <c r="VGZ26" s="132"/>
      <c r="VHA26" s="190"/>
      <c r="VHB26" s="189"/>
      <c r="VHC26" s="131"/>
      <c r="VHD26" s="105"/>
      <c r="VHE26" s="105"/>
      <c r="VHF26" s="106"/>
      <c r="VHG26" s="107"/>
      <c r="VHH26" s="132"/>
      <c r="VHI26" s="132"/>
      <c r="VHJ26" s="132"/>
      <c r="VHK26" s="190"/>
      <c r="VHL26" s="189"/>
      <c r="VHM26" s="131"/>
      <c r="VHN26" s="105"/>
      <c r="VHO26" s="105"/>
      <c r="VHP26" s="106"/>
      <c r="VHQ26" s="107"/>
      <c r="VHR26" s="132"/>
      <c r="VHS26" s="132"/>
      <c r="VHT26" s="132"/>
      <c r="VHU26" s="190"/>
      <c r="VHV26" s="189"/>
      <c r="VHW26" s="131"/>
      <c r="VHX26" s="105"/>
      <c r="VHY26" s="105"/>
      <c r="VHZ26" s="106"/>
      <c r="VIA26" s="107"/>
      <c r="VIB26" s="132"/>
      <c r="VIC26" s="132"/>
      <c r="VID26" s="132"/>
      <c r="VIE26" s="190"/>
      <c r="VIF26" s="189"/>
      <c r="VIG26" s="131"/>
      <c r="VIH26" s="105"/>
      <c r="VII26" s="105"/>
      <c r="VIJ26" s="106"/>
      <c r="VIK26" s="107"/>
      <c r="VIL26" s="132"/>
      <c r="VIM26" s="132"/>
      <c r="VIN26" s="132"/>
      <c r="VIO26" s="190"/>
      <c r="VIP26" s="189"/>
      <c r="VIQ26" s="131"/>
      <c r="VIR26" s="105"/>
      <c r="VIS26" s="105"/>
      <c r="VIT26" s="106"/>
      <c r="VIU26" s="107"/>
      <c r="VIV26" s="132"/>
      <c r="VIW26" s="132"/>
      <c r="VIX26" s="132"/>
      <c r="VIY26" s="190"/>
      <c r="VIZ26" s="189"/>
      <c r="VJA26" s="131"/>
      <c r="VJB26" s="105"/>
      <c r="VJC26" s="105"/>
      <c r="VJD26" s="106"/>
      <c r="VJE26" s="107"/>
      <c r="VJF26" s="132"/>
      <c r="VJG26" s="132"/>
      <c r="VJH26" s="132"/>
      <c r="VJI26" s="190"/>
      <c r="VJJ26" s="189"/>
      <c r="VJK26" s="131"/>
      <c r="VJL26" s="105"/>
      <c r="VJM26" s="105"/>
      <c r="VJN26" s="106"/>
      <c r="VJO26" s="107"/>
      <c r="VJP26" s="132"/>
      <c r="VJQ26" s="132"/>
      <c r="VJR26" s="132"/>
      <c r="VJS26" s="190"/>
      <c r="VJT26" s="189"/>
      <c r="VJU26" s="131"/>
      <c r="VJV26" s="105"/>
      <c r="VJW26" s="105"/>
      <c r="VJX26" s="106"/>
      <c r="VJY26" s="107"/>
      <c r="VJZ26" s="132"/>
      <c r="VKA26" s="132"/>
      <c r="VKB26" s="132"/>
      <c r="VKC26" s="190"/>
      <c r="VKD26" s="189"/>
      <c r="VKE26" s="131"/>
      <c r="VKF26" s="105"/>
      <c r="VKG26" s="105"/>
      <c r="VKH26" s="106"/>
      <c r="VKI26" s="107"/>
      <c r="VKJ26" s="132"/>
      <c r="VKK26" s="132"/>
      <c r="VKL26" s="132"/>
      <c r="VKM26" s="190"/>
      <c r="VKN26" s="189"/>
      <c r="VKO26" s="131"/>
      <c r="VKP26" s="105"/>
      <c r="VKQ26" s="105"/>
      <c r="VKR26" s="106"/>
      <c r="VKS26" s="107"/>
      <c r="VKT26" s="132"/>
      <c r="VKU26" s="132"/>
      <c r="VKV26" s="132"/>
      <c r="VKW26" s="190"/>
      <c r="VKX26" s="189"/>
      <c r="VKY26" s="131"/>
      <c r="VKZ26" s="105"/>
      <c r="VLA26" s="105"/>
      <c r="VLB26" s="106"/>
      <c r="VLC26" s="107"/>
      <c r="VLD26" s="132"/>
      <c r="VLE26" s="132"/>
      <c r="VLF26" s="132"/>
      <c r="VLG26" s="190"/>
      <c r="VLH26" s="189"/>
      <c r="VLI26" s="131"/>
      <c r="VLJ26" s="105"/>
      <c r="VLK26" s="105"/>
      <c r="VLL26" s="106"/>
      <c r="VLM26" s="107"/>
      <c r="VLN26" s="132"/>
      <c r="VLO26" s="132"/>
      <c r="VLP26" s="132"/>
      <c r="VLQ26" s="190"/>
      <c r="VLR26" s="189"/>
      <c r="VLS26" s="131"/>
      <c r="VLT26" s="105"/>
      <c r="VLU26" s="105"/>
      <c r="VLV26" s="106"/>
      <c r="VLW26" s="107"/>
      <c r="VLX26" s="132"/>
      <c r="VLY26" s="132"/>
      <c r="VLZ26" s="132"/>
      <c r="VMA26" s="190"/>
      <c r="VMB26" s="189"/>
      <c r="VMC26" s="131"/>
      <c r="VMD26" s="105"/>
      <c r="VME26" s="105"/>
      <c r="VMF26" s="106"/>
      <c r="VMG26" s="107"/>
      <c r="VMH26" s="132"/>
      <c r="VMI26" s="132"/>
      <c r="VMJ26" s="132"/>
      <c r="VMK26" s="190"/>
      <c r="VML26" s="189"/>
      <c r="VMM26" s="131"/>
      <c r="VMN26" s="105"/>
      <c r="VMO26" s="105"/>
      <c r="VMP26" s="106"/>
      <c r="VMQ26" s="107"/>
      <c r="VMR26" s="132"/>
      <c r="VMS26" s="132"/>
      <c r="VMT26" s="132"/>
      <c r="VMU26" s="190"/>
      <c r="VMV26" s="189"/>
      <c r="VMW26" s="131"/>
      <c r="VMX26" s="105"/>
      <c r="VMY26" s="105"/>
      <c r="VMZ26" s="106"/>
      <c r="VNA26" s="107"/>
      <c r="VNB26" s="132"/>
      <c r="VNC26" s="132"/>
      <c r="VND26" s="132"/>
      <c r="VNE26" s="190"/>
      <c r="VNF26" s="189"/>
      <c r="VNG26" s="131"/>
      <c r="VNH26" s="105"/>
      <c r="VNI26" s="105"/>
      <c r="VNJ26" s="106"/>
      <c r="VNK26" s="107"/>
      <c r="VNL26" s="132"/>
      <c r="VNM26" s="132"/>
      <c r="VNN26" s="132"/>
      <c r="VNO26" s="190"/>
      <c r="VNP26" s="189"/>
      <c r="VNQ26" s="131"/>
      <c r="VNR26" s="105"/>
      <c r="VNS26" s="105"/>
      <c r="VNT26" s="106"/>
      <c r="VNU26" s="107"/>
      <c r="VNV26" s="132"/>
      <c r="VNW26" s="132"/>
      <c r="VNX26" s="132"/>
      <c r="VNY26" s="190"/>
      <c r="VNZ26" s="189"/>
      <c r="VOA26" s="131"/>
      <c r="VOB26" s="105"/>
      <c r="VOC26" s="105"/>
      <c r="VOD26" s="106"/>
      <c r="VOE26" s="107"/>
      <c r="VOF26" s="132"/>
      <c r="VOG26" s="132"/>
      <c r="VOH26" s="132"/>
      <c r="VOI26" s="190"/>
      <c r="VOJ26" s="189"/>
      <c r="VOK26" s="131"/>
      <c r="VOL26" s="105"/>
      <c r="VOM26" s="105"/>
      <c r="VON26" s="106"/>
      <c r="VOO26" s="107"/>
      <c r="VOP26" s="132"/>
      <c r="VOQ26" s="132"/>
      <c r="VOR26" s="132"/>
      <c r="VOS26" s="190"/>
      <c r="VOT26" s="189"/>
      <c r="VOU26" s="131"/>
      <c r="VOV26" s="105"/>
      <c r="VOW26" s="105"/>
      <c r="VOX26" s="106"/>
      <c r="VOY26" s="107"/>
      <c r="VOZ26" s="132"/>
      <c r="VPA26" s="132"/>
      <c r="VPB26" s="132"/>
      <c r="VPC26" s="190"/>
      <c r="VPD26" s="189"/>
      <c r="VPE26" s="131"/>
      <c r="VPF26" s="105"/>
      <c r="VPG26" s="105"/>
      <c r="VPH26" s="106"/>
      <c r="VPI26" s="107"/>
      <c r="VPJ26" s="132"/>
      <c r="VPK26" s="132"/>
      <c r="VPL26" s="132"/>
      <c r="VPM26" s="190"/>
      <c r="VPN26" s="189"/>
      <c r="VPO26" s="131"/>
      <c r="VPP26" s="105"/>
      <c r="VPQ26" s="105"/>
      <c r="VPR26" s="106"/>
      <c r="VPS26" s="107"/>
      <c r="VPT26" s="132"/>
      <c r="VPU26" s="132"/>
      <c r="VPV26" s="132"/>
      <c r="VPW26" s="190"/>
      <c r="VPX26" s="189"/>
      <c r="VPY26" s="131"/>
      <c r="VPZ26" s="105"/>
      <c r="VQA26" s="105"/>
      <c r="VQB26" s="106"/>
      <c r="VQC26" s="107"/>
      <c r="VQD26" s="132"/>
      <c r="VQE26" s="132"/>
      <c r="VQF26" s="132"/>
      <c r="VQG26" s="190"/>
      <c r="VQH26" s="189"/>
      <c r="VQI26" s="131"/>
      <c r="VQJ26" s="105"/>
      <c r="VQK26" s="105"/>
      <c r="VQL26" s="106"/>
      <c r="VQM26" s="107"/>
      <c r="VQN26" s="132"/>
      <c r="VQO26" s="132"/>
      <c r="VQP26" s="132"/>
      <c r="VQQ26" s="190"/>
      <c r="VQR26" s="189"/>
      <c r="VQS26" s="131"/>
      <c r="VQT26" s="105"/>
      <c r="VQU26" s="105"/>
      <c r="VQV26" s="106"/>
      <c r="VQW26" s="107"/>
      <c r="VQX26" s="132"/>
      <c r="VQY26" s="132"/>
      <c r="VQZ26" s="132"/>
      <c r="VRA26" s="190"/>
      <c r="VRB26" s="189"/>
      <c r="VRC26" s="131"/>
      <c r="VRD26" s="105"/>
      <c r="VRE26" s="105"/>
      <c r="VRF26" s="106"/>
      <c r="VRG26" s="107"/>
      <c r="VRH26" s="132"/>
      <c r="VRI26" s="132"/>
      <c r="VRJ26" s="132"/>
      <c r="VRK26" s="190"/>
      <c r="VRL26" s="189"/>
      <c r="VRM26" s="131"/>
      <c r="VRN26" s="105"/>
      <c r="VRO26" s="105"/>
      <c r="VRP26" s="106"/>
      <c r="VRQ26" s="107"/>
      <c r="VRR26" s="132"/>
      <c r="VRS26" s="132"/>
      <c r="VRT26" s="132"/>
      <c r="VRU26" s="190"/>
      <c r="VRV26" s="189"/>
      <c r="VRW26" s="131"/>
      <c r="VRX26" s="105"/>
      <c r="VRY26" s="105"/>
      <c r="VRZ26" s="106"/>
      <c r="VSA26" s="107"/>
      <c r="VSB26" s="132"/>
      <c r="VSC26" s="132"/>
      <c r="VSD26" s="132"/>
      <c r="VSE26" s="190"/>
      <c r="VSF26" s="189"/>
      <c r="VSG26" s="131"/>
      <c r="VSH26" s="105"/>
      <c r="VSI26" s="105"/>
      <c r="VSJ26" s="106"/>
      <c r="VSK26" s="107"/>
      <c r="VSL26" s="132"/>
      <c r="VSM26" s="132"/>
      <c r="VSN26" s="132"/>
      <c r="VSO26" s="190"/>
      <c r="VSP26" s="189"/>
      <c r="VSQ26" s="131"/>
      <c r="VSR26" s="105"/>
      <c r="VSS26" s="105"/>
      <c r="VST26" s="106"/>
      <c r="VSU26" s="107"/>
      <c r="VSV26" s="132"/>
      <c r="VSW26" s="132"/>
      <c r="VSX26" s="132"/>
      <c r="VSY26" s="190"/>
      <c r="VSZ26" s="189"/>
      <c r="VTA26" s="131"/>
      <c r="VTB26" s="105"/>
      <c r="VTC26" s="105"/>
      <c r="VTD26" s="106"/>
      <c r="VTE26" s="107"/>
      <c r="VTF26" s="132"/>
      <c r="VTG26" s="132"/>
      <c r="VTH26" s="132"/>
      <c r="VTI26" s="190"/>
      <c r="VTJ26" s="189"/>
      <c r="VTK26" s="131"/>
      <c r="VTL26" s="105"/>
      <c r="VTM26" s="105"/>
      <c r="VTN26" s="106"/>
      <c r="VTO26" s="107"/>
      <c r="VTP26" s="132"/>
      <c r="VTQ26" s="132"/>
      <c r="VTR26" s="132"/>
      <c r="VTS26" s="190"/>
      <c r="VTT26" s="189"/>
      <c r="VTU26" s="131"/>
      <c r="VTV26" s="105"/>
      <c r="VTW26" s="105"/>
      <c r="VTX26" s="106"/>
      <c r="VTY26" s="107"/>
      <c r="VTZ26" s="132"/>
      <c r="VUA26" s="132"/>
      <c r="VUB26" s="132"/>
      <c r="VUC26" s="190"/>
      <c r="VUD26" s="189"/>
      <c r="VUE26" s="131"/>
      <c r="VUF26" s="105"/>
      <c r="VUG26" s="105"/>
      <c r="VUH26" s="106"/>
      <c r="VUI26" s="107"/>
      <c r="VUJ26" s="132"/>
      <c r="VUK26" s="132"/>
      <c r="VUL26" s="132"/>
      <c r="VUM26" s="190"/>
      <c r="VUN26" s="189"/>
      <c r="VUO26" s="131"/>
      <c r="VUP26" s="105"/>
      <c r="VUQ26" s="105"/>
      <c r="VUR26" s="106"/>
      <c r="VUS26" s="107"/>
      <c r="VUT26" s="132"/>
      <c r="VUU26" s="132"/>
      <c r="VUV26" s="132"/>
      <c r="VUW26" s="190"/>
      <c r="VUX26" s="189"/>
      <c r="VUY26" s="131"/>
      <c r="VUZ26" s="105"/>
      <c r="VVA26" s="105"/>
      <c r="VVB26" s="106"/>
      <c r="VVC26" s="107"/>
      <c r="VVD26" s="132"/>
      <c r="VVE26" s="132"/>
      <c r="VVF26" s="132"/>
      <c r="VVG26" s="190"/>
      <c r="VVH26" s="189"/>
      <c r="VVI26" s="131"/>
      <c r="VVJ26" s="105"/>
      <c r="VVK26" s="105"/>
      <c r="VVL26" s="106"/>
      <c r="VVM26" s="107"/>
      <c r="VVN26" s="132"/>
      <c r="VVO26" s="132"/>
      <c r="VVP26" s="132"/>
      <c r="VVQ26" s="190"/>
      <c r="VVR26" s="189"/>
      <c r="VVS26" s="131"/>
      <c r="VVT26" s="105"/>
      <c r="VVU26" s="105"/>
      <c r="VVV26" s="106"/>
      <c r="VVW26" s="107"/>
      <c r="VVX26" s="132"/>
      <c r="VVY26" s="132"/>
      <c r="VVZ26" s="132"/>
      <c r="VWA26" s="190"/>
      <c r="VWB26" s="189"/>
      <c r="VWC26" s="131"/>
      <c r="VWD26" s="105"/>
      <c r="VWE26" s="105"/>
      <c r="VWF26" s="106"/>
      <c r="VWG26" s="107"/>
      <c r="VWH26" s="132"/>
      <c r="VWI26" s="132"/>
      <c r="VWJ26" s="132"/>
      <c r="VWK26" s="190"/>
      <c r="VWL26" s="189"/>
      <c r="VWM26" s="131"/>
      <c r="VWN26" s="105"/>
      <c r="VWO26" s="105"/>
      <c r="VWP26" s="106"/>
      <c r="VWQ26" s="107"/>
      <c r="VWR26" s="132"/>
      <c r="VWS26" s="132"/>
      <c r="VWT26" s="132"/>
      <c r="VWU26" s="190"/>
      <c r="VWV26" s="189"/>
      <c r="VWW26" s="131"/>
      <c r="VWX26" s="105"/>
      <c r="VWY26" s="105"/>
      <c r="VWZ26" s="106"/>
      <c r="VXA26" s="107"/>
      <c r="VXB26" s="132"/>
      <c r="VXC26" s="132"/>
      <c r="VXD26" s="132"/>
      <c r="VXE26" s="190"/>
      <c r="VXF26" s="189"/>
      <c r="VXG26" s="131"/>
      <c r="VXH26" s="105"/>
      <c r="VXI26" s="105"/>
      <c r="VXJ26" s="106"/>
      <c r="VXK26" s="107"/>
      <c r="VXL26" s="132"/>
      <c r="VXM26" s="132"/>
      <c r="VXN26" s="132"/>
      <c r="VXO26" s="190"/>
      <c r="VXP26" s="189"/>
      <c r="VXQ26" s="131"/>
      <c r="VXR26" s="105"/>
      <c r="VXS26" s="105"/>
      <c r="VXT26" s="106"/>
      <c r="VXU26" s="107"/>
      <c r="VXV26" s="132"/>
      <c r="VXW26" s="132"/>
      <c r="VXX26" s="132"/>
      <c r="VXY26" s="190"/>
      <c r="VXZ26" s="189"/>
      <c r="VYA26" s="131"/>
      <c r="VYB26" s="105"/>
      <c r="VYC26" s="105"/>
      <c r="VYD26" s="106"/>
      <c r="VYE26" s="107"/>
      <c r="VYF26" s="132"/>
      <c r="VYG26" s="132"/>
      <c r="VYH26" s="132"/>
      <c r="VYI26" s="190"/>
      <c r="VYJ26" s="189"/>
      <c r="VYK26" s="131"/>
      <c r="VYL26" s="105"/>
      <c r="VYM26" s="105"/>
      <c r="VYN26" s="106"/>
      <c r="VYO26" s="107"/>
      <c r="VYP26" s="132"/>
      <c r="VYQ26" s="132"/>
      <c r="VYR26" s="132"/>
      <c r="VYS26" s="190"/>
      <c r="VYT26" s="189"/>
      <c r="VYU26" s="131"/>
      <c r="VYV26" s="105"/>
      <c r="VYW26" s="105"/>
      <c r="VYX26" s="106"/>
      <c r="VYY26" s="107"/>
      <c r="VYZ26" s="132"/>
      <c r="VZA26" s="132"/>
      <c r="VZB26" s="132"/>
      <c r="VZC26" s="190"/>
      <c r="VZD26" s="189"/>
      <c r="VZE26" s="131"/>
      <c r="VZF26" s="105"/>
      <c r="VZG26" s="105"/>
      <c r="VZH26" s="106"/>
      <c r="VZI26" s="107"/>
      <c r="VZJ26" s="132"/>
      <c r="VZK26" s="132"/>
      <c r="VZL26" s="132"/>
      <c r="VZM26" s="190"/>
      <c r="VZN26" s="189"/>
      <c r="VZO26" s="131"/>
      <c r="VZP26" s="105"/>
      <c r="VZQ26" s="105"/>
      <c r="VZR26" s="106"/>
      <c r="VZS26" s="107"/>
      <c r="VZT26" s="132"/>
      <c r="VZU26" s="132"/>
      <c r="VZV26" s="132"/>
      <c r="VZW26" s="190"/>
      <c r="VZX26" s="189"/>
      <c r="VZY26" s="131"/>
      <c r="VZZ26" s="105"/>
      <c r="WAA26" s="105"/>
      <c r="WAB26" s="106"/>
      <c r="WAC26" s="107"/>
      <c r="WAD26" s="132"/>
      <c r="WAE26" s="132"/>
      <c r="WAF26" s="132"/>
      <c r="WAG26" s="190"/>
      <c r="WAH26" s="189"/>
      <c r="WAI26" s="131"/>
      <c r="WAJ26" s="105"/>
      <c r="WAK26" s="105"/>
      <c r="WAL26" s="106"/>
      <c r="WAM26" s="107"/>
      <c r="WAN26" s="132"/>
      <c r="WAO26" s="132"/>
      <c r="WAP26" s="132"/>
      <c r="WAQ26" s="190"/>
      <c r="WAR26" s="189"/>
      <c r="WAS26" s="131"/>
      <c r="WAT26" s="105"/>
      <c r="WAU26" s="105"/>
      <c r="WAV26" s="106"/>
      <c r="WAW26" s="107"/>
      <c r="WAX26" s="132"/>
      <c r="WAY26" s="132"/>
      <c r="WAZ26" s="132"/>
      <c r="WBA26" s="190"/>
      <c r="WBB26" s="189"/>
      <c r="WBC26" s="131"/>
      <c r="WBD26" s="105"/>
      <c r="WBE26" s="105"/>
      <c r="WBF26" s="106"/>
      <c r="WBG26" s="107"/>
      <c r="WBH26" s="132"/>
      <c r="WBI26" s="132"/>
      <c r="WBJ26" s="132"/>
      <c r="WBK26" s="190"/>
      <c r="WBL26" s="189"/>
      <c r="WBM26" s="131"/>
      <c r="WBN26" s="105"/>
      <c r="WBO26" s="105"/>
      <c r="WBP26" s="106"/>
      <c r="WBQ26" s="107"/>
      <c r="WBR26" s="132"/>
      <c r="WBS26" s="132"/>
      <c r="WBT26" s="132"/>
      <c r="WBU26" s="190"/>
      <c r="WBV26" s="189"/>
      <c r="WBW26" s="131"/>
      <c r="WBX26" s="105"/>
      <c r="WBY26" s="105"/>
      <c r="WBZ26" s="106"/>
      <c r="WCA26" s="107"/>
      <c r="WCB26" s="132"/>
      <c r="WCC26" s="132"/>
      <c r="WCD26" s="132"/>
      <c r="WCE26" s="190"/>
      <c r="WCF26" s="189"/>
      <c r="WCG26" s="131"/>
      <c r="WCH26" s="105"/>
      <c r="WCI26" s="105"/>
      <c r="WCJ26" s="106"/>
      <c r="WCK26" s="107"/>
      <c r="WCL26" s="132"/>
      <c r="WCM26" s="132"/>
      <c r="WCN26" s="132"/>
      <c r="WCO26" s="190"/>
      <c r="WCP26" s="189"/>
      <c r="WCQ26" s="131"/>
      <c r="WCR26" s="105"/>
      <c r="WCS26" s="105"/>
      <c r="WCT26" s="106"/>
      <c r="WCU26" s="107"/>
      <c r="WCV26" s="132"/>
      <c r="WCW26" s="132"/>
      <c r="WCX26" s="132"/>
      <c r="WCY26" s="190"/>
      <c r="WCZ26" s="189"/>
      <c r="WDA26" s="131"/>
      <c r="WDB26" s="105"/>
      <c r="WDC26" s="105"/>
      <c r="WDD26" s="106"/>
      <c r="WDE26" s="107"/>
      <c r="WDF26" s="132"/>
      <c r="WDG26" s="132"/>
      <c r="WDH26" s="132"/>
      <c r="WDI26" s="190"/>
      <c r="WDJ26" s="189"/>
      <c r="WDK26" s="131"/>
      <c r="WDL26" s="105"/>
      <c r="WDM26" s="105"/>
      <c r="WDN26" s="106"/>
      <c r="WDO26" s="107"/>
      <c r="WDP26" s="132"/>
      <c r="WDQ26" s="132"/>
      <c r="WDR26" s="132"/>
      <c r="WDS26" s="190"/>
      <c r="WDT26" s="189"/>
      <c r="WDU26" s="131"/>
      <c r="WDV26" s="105"/>
      <c r="WDW26" s="105"/>
      <c r="WDX26" s="106"/>
      <c r="WDY26" s="107"/>
      <c r="WDZ26" s="132"/>
      <c r="WEA26" s="132"/>
      <c r="WEB26" s="132"/>
      <c r="WEC26" s="190"/>
      <c r="WED26" s="189"/>
      <c r="WEE26" s="131"/>
      <c r="WEF26" s="105"/>
      <c r="WEG26" s="105"/>
      <c r="WEH26" s="106"/>
      <c r="WEI26" s="107"/>
      <c r="WEJ26" s="132"/>
      <c r="WEK26" s="132"/>
      <c r="WEL26" s="132"/>
      <c r="WEM26" s="190"/>
      <c r="WEN26" s="189"/>
      <c r="WEO26" s="131"/>
      <c r="WEP26" s="105"/>
      <c r="WEQ26" s="105"/>
      <c r="WER26" s="106"/>
      <c r="WES26" s="107"/>
      <c r="WET26" s="132"/>
      <c r="WEU26" s="132"/>
      <c r="WEV26" s="132"/>
      <c r="WEW26" s="190"/>
      <c r="WEX26" s="189"/>
      <c r="WEY26" s="131"/>
      <c r="WEZ26" s="105"/>
      <c r="WFA26" s="105"/>
      <c r="WFB26" s="106"/>
      <c r="WFC26" s="107"/>
      <c r="WFD26" s="132"/>
      <c r="WFE26" s="132"/>
      <c r="WFF26" s="132"/>
      <c r="WFG26" s="190"/>
      <c r="WFH26" s="189"/>
      <c r="WFI26" s="131"/>
      <c r="WFJ26" s="105"/>
      <c r="WFK26" s="105"/>
      <c r="WFL26" s="106"/>
      <c r="WFM26" s="107"/>
      <c r="WFN26" s="132"/>
      <c r="WFO26" s="132"/>
      <c r="WFP26" s="132"/>
      <c r="WFQ26" s="190"/>
      <c r="WFR26" s="189"/>
      <c r="WFS26" s="131"/>
      <c r="WFT26" s="105"/>
      <c r="WFU26" s="105"/>
      <c r="WFV26" s="106"/>
      <c r="WFW26" s="107"/>
      <c r="WFX26" s="132"/>
      <c r="WFY26" s="132"/>
      <c r="WFZ26" s="132"/>
      <c r="WGA26" s="190"/>
      <c r="WGB26" s="189"/>
      <c r="WGC26" s="131"/>
      <c r="WGD26" s="105"/>
      <c r="WGE26" s="105"/>
      <c r="WGF26" s="106"/>
      <c r="WGG26" s="107"/>
      <c r="WGH26" s="132"/>
      <c r="WGI26" s="132"/>
      <c r="WGJ26" s="132"/>
      <c r="WGK26" s="190"/>
      <c r="WGL26" s="189"/>
      <c r="WGM26" s="131"/>
      <c r="WGN26" s="105"/>
      <c r="WGO26" s="105"/>
      <c r="WGP26" s="106"/>
      <c r="WGQ26" s="107"/>
      <c r="WGR26" s="132"/>
      <c r="WGS26" s="132"/>
      <c r="WGT26" s="132"/>
      <c r="WGU26" s="190"/>
      <c r="WGV26" s="189"/>
      <c r="WGW26" s="131"/>
      <c r="WGX26" s="105"/>
      <c r="WGY26" s="105"/>
      <c r="WGZ26" s="106"/>
      <c r="WHA26" s="107"/>
      <c r="WHB26" s="132"/>
      <c r="WHC26" s="132"/>
      <c r="WHD26" s="132"/>
      <c r="WHE26" s="190"/>
      <c r="WHF26" s="189"/>
      <c r="WHG26" s="131"/>
      <c r="WHH26" s="105"/>
      <c r="WHI26" s="105"/>
      <c r="WHJ26" s="106"/>
      <c r="WHK26" s="107"/>
      <c r="WHL26" s="132"/>
      <c r="WHM26" s="132"/>
      <c r="WHN26" s="132"/>
      <c r="WHO26" s="190"/>
      <c r="WHP26" s="189"/>
      <c r="WHQ26" s="131"/>
      <c r="WHR26" s="105"/>
      <c r="WHS26" s="105"/>
      <c r="WHT26" s="106"/>
      <c r="WHU26" s="107"/>
      <c r="WHV26" s="132"/>
      <c r="WHW26" s="132"/>
      <c r="WHX26" s="132"/>
      <c r="WHY26" s="190"/>
      <c r="WHZ26" s="189"/>
      <c r="WIA26" s="131"/>
      <c r="WIB26" s="105"/>
      <c r="WIC26" s="105"/>
      <c r="WID26" s="106"/>
      <c r="WIE26" s="107"/>
      <c r="WIF26" s="132"/>
      <c r="WIG26" s="132"/>
      <c r="WIH26" s="132"/>
      <c r="WII26" s="190"/>
      <c r="WIJ26" s="189"/>
      <c r="WIK26" s="131"/>
      <c r="WIL26" s="105"/>
      <c r="WIM26" s="105"/>
      <c r="WIN26" s="106"/>
      <c r="WIO26" s="107"/>
      <c r="WIP26" s="132"/>
      <c r="WIQ26" s="132"/>
      <c r="WIR26" s="132"/>
      <c r="WIS26" s="190"/>
      <c r="WIT26" s="189"/>
      <c r="WIU26" s="131"/>
      <c r="WIV26" s="105"/>
      <c r="WIW26" s="105"/>
      <c r="WIX26" s="106"/>
      <c r="WIY26" s="107"/>
      <c r="WIZ26" s="132"/>
      <c r="WJA26" s="132"/>
      <c r="WJB26" s="132"/>
      <c r="WJC26" s="190"/>
      <c r="WJD26" s="189"/>
      <c r="WJE26" s="131"/>
      <c r="WJF26" s="105"/>
      <c r="WJG26" s="105"/>
      <c r="WJH26" s="106"/>
      <c r="WJI26" s="107"/>
      <c r="WJJ26" s="132"/>
      <c r="WJK26" s="132"/>
      <c r="WJL26" s="132"/>
      <c r="WJM26" s="190"/>
      <c r="WJN26" s="189"/>
      <c r="WJO26" s="131"/>
      <c r="WJP26" s="105"/>
      <c r="WJQ26" s="105"/>
      <c r="WJR26" s="106"/>
      <c r="WJS26" s="107"/>
      <c r="WJT26" s="132"/>
      <c r="WJU26" s="132"/>
      <c r="WJV26" s="132"/>
      <c r="WJW26" s="190"/>
      <c r="WJX26" s="189"/>
      <c r="WJY26" s="131"/>
      <c r="WJZ26" s="105"/>
      <c r="WKA26" s="105"/>
      <c r="WKB26" s="106"/>
      <c r="WKC26" s="107"/>
      <c r="WKD26" s="132"/>
      <c r="WKE26" s="132"/>
      <c r="WKF26" s="132"/>
      <c r="WKG26" s="190"/>
      <c r="WKH26" s="189"/>
      <c r="WKI26" s="131"/>
      <c r="WKJ26" s="105"/>
      <c r="WKK26" s="105"/>
      <c r="WKL26" s="106"/>
      <c r="WKM26" s="107"/>
      <c r="WKN26" s="132"/>
      <c r="WKO26" s="132"/>
      <c r="WKP26" s="132"/>
      <c r="WKQ26" s="190"/>
      <c r="WKR26" s="189"/>
      <c r="WKS26" s="131"/>
      <c r="WKT26" s="105"/>
      <c r="WKU26" s="105"/>
      <c r="WKV26" s="106"/>
      <c r="WKW26" s="107"/>
      <c r="WKX26" s="132"/>
      <c r="WKY26" s="132"/>
      <c r="WKZ26" s="132"/>
      <c r="WLA26" s="190"/>
      <c r="WLB26" s="189"/>
      <c r="WLC26" s="131"/>
      <c r="WLD26" s="105"/>
      <c r="WLE26" s="105"/>
      <c r="WLF26" s="106"/>
      <c r="WLG26" s="107"/>
      <c r="WLH26" s="132"/>
      <c r="WLI26" s="132"/>
      <c r="WLJ26" s="132"/>
      <c r="WLK26" s="190"/>
      <c r="WLL26" s="189"/>
      <c r="WLM26" s="131"/>
      <c r="WLN26" s="105"/>
      <c r="WLO26" s="105"/>
      <c r="WLP26" s="106"/>
      <c r="WLQ26" s="107"/>
      <c r="WLR26" s="132"/>
      <c r="WLS26" s="132"/>
      <c r="WLT26" s="132"/>
      <c r="WLU26" s="190"/>
      <c r="WLV26" s="189"/>
      <c r="WLW26" s="131"/>
      <c r="WLX26" s="105"/>
      <c r="WLY26" s="105"/>
      <c r="WLZ26" s="106"/>
      <c r="WMA26" s="107"/>
      <c r="WMB26" s="132"/>
      <c r="WMC26" s="132"/>
      <c r="WMD26" s="132"/>
      <c r="WME26" s="190"/>
      <c r="WMF26" s="189"/>
      <c r="WMG26" s="131"/>
      <c r="WMH26" s="105"/>
      <c r="WMI26" s="105"/>
      <c r="WMJ26" s="106"/>
      <c r="WMK26" s="107"/>
      <c r="WML26" s="132"/>
      <c r="WMM26" s="132"/>
      <c r="WMN26" s="132"/>
      <c r="WMO26" s="190"/>
      <c r="WMP26" s="189"/>
      <c r="WMQ26" s="131"/>
      <c r="WMR26" s="105"/>
      <c r="WMS26" s="105"/>
      <c r="WMT26" s="106"/>
      <c r="WMU26" s="107"/>
      <c r="WMV26" s="132"/>
      <c r="WMW26" s="132"/>
      <c r="WMX26" s="132"/>
      <c r="WMY26" s="190"/>
      <c r="WMZ26" s="189"/>
      <c r="WNA26" s="131"/>
      <c r="WNB26" s="105"/>
      <c r="WNC26" s="105"/>
      <c r="WND26" s="106"/>
      <c r="WNE26" s="107"/>
      <c r="WNF26" s="132"/>
      <c r="WNG26" s="132"/>
      <c r="WNH26" s="132"/>
      <c r="WNI26" s="190"/>
      <c r="WNJ26" s="189"/>
      <c r="WNK26" s="131"/>
      <c r="WNL26" s="105"/>
      <c r="WNM26" s="105"/>
      <c r="WNN26" s="106"/>
      <c r="WNO26" s="107"/>
      <c r="WNP26" s="132"/>
      <c r="WNQ26" s="132"/>
      <c r="WNR26" s="132"/>
      <c r="WNS26" s="190"/>
      <c r="WNT26" s="189"/>
      <c r="WNU26" s="131"/>
      <c r="WNV26" s="105"/>
      <c r="WNW26" s="105"/>
      <c r="WNX26" s="106"/>
      <c r="WNY26" s="107"/>
      <c r="WNZ26" s="132"/>
      <c r="WOA26" s="132"/>
      <c r="WOB26" s="132"/>
      <c r="WOC26" s="190"/>
      <c r="WOD26" s="189"/>
      <c r="WOE26" s="131"/>
      <c r="WOF26" s="105"/>
      <c r="WOG26" s="105"/>
      <c r="WOH26" s="106"/>
      <c r="WOI26" s="107"/>
      <c r="WOJ26" s="132"/>
      <c r="WOK26" s="132"/>
      <c r="WOL26" s="132"/>
      <c r="WOM26" s="190"/>
      <c r="WON26" s="189"/>
      <c r="WOO26" s="131"/>
      <c r="WOP26" s="105"/>
      <c r="WOQ26" s="105"/>
      <c r="WOR26" s="106"/>
      <c r="WOS26" s="107"/>
      <c r="WOT26" s="132"/>
      <c r="WOU26" s="132"/>
      <c r="WOV26" s="132"/>
      <c r="WOW26" s="190"/>
      <c r="WOX26" s="189"/>
      <c r="WOY26" s="131"/>
      <c r="WOZ26" s="105"/>
      <c r="WPA26" s="105"/>
      <c r="WPB26" s="106"/>
      <c r="WPC26" s="107"/>
      <c r="WPD26" s="132"/>
      <c r="WPE26" s="132"/>
      <c r="WPF26" s="132"/>
      <c r="WPG26" s="190"/>
      <c r="WPH26" s="189"/>
      <c r="WPI26" s="131"/>
      <c r="WPJ26" s="105"/>
      <c r="WPK26" s="105"/>
      <c r="WPL26" s="106"/>
      <c r="WPM26" s="107"/>
      <c r="WPN26" s="132"/>
      <c r="WPO26" s="132"/>
      <c r="WPP26" s="132"/>
      <c r="WPQ26" s="190"/>
      <c r="WPR26" s="189"/>
      <c r="WPS26" s="131"/>
      <c r="WPT26" s="105"/>
      <c r="WPU26" s="105"/>
      <c r="WPV26" s="106"/>
      <c r="WPW26" s="107"/>
      <c r="WPX26" s="132"/>
      <c r="WPY26" s="132"/>
      <c r="WPZ26" s="132"/>
      <c r="WQA26" s="190"/>
      <c r="WQB26" s="189"/>
      <c r="WQC26" s="131"/>
      <c r="WQD26" s="105"/>
      <c r="WQE26" s="105"/>
      <c r="WQF26" s="106"/>
      <c r="WQG26" s="107"/>
      <c r="WQH26" s="132"/>
      <c r="WQI26" s="132"/>
      <c r="WQJ26" s="132"/>
      <c r="WQK26" s="190"/>
      <c r="WQL26" s="189"/>
      <c r="WQM26" s="131"/>
      <c r="WQN26" s="105"/>
      <c r="WQO26" s="105"/>
      <c r="WQP26" s="106"/>
      <c r="WQQ26" s="107"/>
      <c r="WQR26" s="132"/>
      <c r="WQS26" s="132"/>
      <c r="WQT26" s="132"/>
      <c r="WQU26" s="190"/>
      <c r="WQV26" s="189"/>
      <c r="WQW26" s="131"/>
      <c r="WQX26" s="105"/>
      <c r="WQY26" s="105"/>
      <c r="WQZ26" s="106"/>
      <c r="WRA26" s="107"/>
      <c r="WRB26" s="132"/>
      <c r="WRC26" s="132"/>
      <c r="WRD26" s="132"/>
      <c r="WRE26" s="190"/>
      <c r="WRF26" s="189"/>
      <c r="WRG26" s="131"/>
      <c r="WRH26" s="105"/>
      <c r="WRI26" s="105"/>
      <c r="WRJ26" s="106"/>
      <c r="WRK26" s="107"/>
      <c r="WRL26" s="132"/>
      <c r="WRM26" s="132"/>
      <c r="WRN26" s="132"/>
      <c r="WRO26" s="190"/>
      <c r="WRP26" s="189"/>
      <c r="WRQ26" s="131"/>
      <c r="WRR26" s="105"/>
      <c r="WRS26" s="105"/>
      <c r="WRT26" s="106"/>
      <c r="WRU26" s="107"/>
      <c r="WRV26" s="132"/>
      <c r="WRW26" s="132"/>
      <c r="WRX26" s="132"/>
      <c r="WRY26" s="190"/>
      <c r="WRZ26" s="189"/>
      <c r="WSA26" s="131"/>
      <c r="WSB26" s="105"/>
      <c r="WSC26" s="105"/>
      <c r="WSD26" s="106"/>
      <c r="WSE26" s="107"/>
      <c r="WSF26" s="132"/>
      <c r="WSG26" s="132"/>
      <c r="WSH26" s="132"/>
      <c r="WSI26" s="190"/>
      <c r="WSJ26" s="189"/>
      <c r="WSK26" s="131"/>
      <c r="WSL26" s="105"/>
      <c r="WSM26" s="105"/>
      <c r="WSN26" s="106"/>
      <c r="WSO26" s="107"/>
      <c r="WSP26" s="132"/>
      <c r="WSQ26" s="132"/>
      <c r="WSR26" s="132"/>
      <c r="WSS26" s="190"/>
      <c r="WST26" s="189"/>
      <c r="WSU26" s="131"/>
      <c r="WSV26" s="105"/>
      <c r="WSW26" s="105"/>
      <c r="WSX26" s="106"/>
      <c r="WSY26" s="107"/>
      <c r="WSZ26" s="132"/>
      <c r="WTA26" s="132"/>
      <c r="WTB26" s="132"/>
      <c r="WTC26" s="190"/>
      <c r="WTD26" s="189"/>
      <c r="WTE26" s="131"/>
      <c r="WTF26" s="105"/>
      <c r="WTG26" s="105"/>
      <c r="WTH26" s="106"/>
      <c r="WTI26" s="107"/>
      <c r="WTJ26" s="132"/>
      <c r="WTK26" s="132"/>
      <c r="WTL26" s="132"/>
      <c r="WTM26" s="190"/>
      <c r="WTN26" s="189"/>
      <c r="WTO26" s="131"/>
      <c r="WTP26" s="105"/>
      <c r="WTQ26" s="105"/>
      <c r="WTR26" s="106"/>
      <c r="WTS26" s="107"/>
      <c r="WTT26" s="132"/>
      <c r="WTU26" s="132"/>
      <c r="WTV26" s="132"/>
      <c r="WTW26" s="190"/>
      <c r="WTX26" s="189"/>
      <c r="WTY26" s="131"/>
      <c r="WTZ26" s="105"/>
      <c r="WUA26" s="105"/>
      <c r="WUB26" s="106"/>
      <c r="WUC26" s="107"/>
      <c r="WUD26" s="132"/>
      <c r="WUE26" s="132"/>
      <c r="WUF26" s="132"/>
      <c r="WUG26" s="190"/>
      <c r="WUH26" s="189"/>
      <c r="WUI26" s="131"/>
      <c r="WUJ26" s="105"/>
      <c r="WUK26" s="105"/>
      <c r="WUL26" s="106"/>
      <c r="WUM26" s="107"/>
      <c r="WUN26" s="132"/>
      <c r="WUO26" s="132"/>
      <c r="WUP26" s="132"/>
      <c r="WUQ26" s="190"/>
      <c r="WUR26" s="189"/>
      <c r="WUS26" s="131"/>
      <c r="WUT26" s="105"/>
      <c r="WUU26" s="105"/>
      <c r="WUV26" s="106"/>
      <c r="WUW26" s="107"/>
      <c r="WUX26" s="132"/>
      <c r="WUY26" s="132"/>
      <c r="WUZ26" s="132"/>
      <c r="WVA26" s="190"/>
      <c r="WVB26" s="189"/>
      <c r="WVC26" s="131"/>
      <c r="WVD26" s="105"/>
      <c r="WVE26" s="105"/>
      <c r="WVF26" s="106"/>
      <c r="WVG26" s="107"/>
      <c r="WVH26" s="132"/>
      <c r="WVI26" s="132"/>
      <c r="WVJ26" s="132"/>
      <c r="WVK26" s="190"/>
      <c r="WVL26" s="189"/>
      <c r="WVM26" s="131"/>
      <c r="WVN26" s="105"/>
      <c r="WVO26" s="105"/>
      <c r="WVP26" s="106"/>
      <c r="WVQ26" s="107"/>
      <c r="WVR26" s="132"/>
      <c r="WVS26" s="132"/>
      <c r="WVT26" s="132"/>
      <c r="WVU26" s="190"/>
      <c r="WVV26" s="189"/>
      <c r="WVW26" s="131"/>
      <c r="WVX26" s="105"/>
      <c r="WVY26" s="105"/>
      <c r="WVZ26" s="106"/>
      <c r="WWA26" s="107"/>
      <c r="WWB26" s="132"/>
      <c r="WWC26" s="132"/>
      <c r="WWD26" s="132"/>
      <c r="WWE26" s="190"/>
      <c r="WWF26" s="189"/>
      <c r="WWG26" s="131"/>
      <c r="WWH26" s="105"/>
      <c r="WWI26" s="105"/>
      <c r="WWJ26" s="106"/>
      <c r="WWK26" s="107"/>
      <c r="WWL26" s="132"/>
      <c r="WWM26" s="132"/>
      <c r="WWN26" s="132"/>
      <c r="WWO26" s="190"/>
      <c r="WWP26" s="189"/>
      <c r="WWQ26" s="131"/>
      <c r="WWR26" s="105"/>
      <c r="WWS26" s="105"/>
      <c r="WWT26" s="106"/>
      <c r="WWU26" s="107"/>
      <c r="WWV26" s="132"/>
      <c r="WWW26" s="132"/>
      <c r="WWX26" s="132"/>
      <c r="WWY26" s="190"/>
      <c r="WWZ26" s="189"/>
      <c r="WXA26" s="131"/>
      <c r="WXB26" s="105"/>
      <c r="WXC26" s="105"/>
      <c r="WXD26" s="106"/>
      <c r="WXE26" s="107"/>
      <c r="WXF26" s="132"/>
      <c r="WXG26" s="132"/>
      <c r="WXH26" s="132"/>
      <c r="WXI26" s="190"/>
      <c r="WXJ26" s="189"/>
      <c r="WXK26" s="131"/>
      <c r="WXL26" s="105"/>
      <c r="WXM26" s="105"/>
      <c r="WXN26" s="106"/>
      <c r="WXO26" s="107"/>
      <c r="WXP26" s="132"/>
      <c r="WXQ26" s="132"/>
      <c r="WXR26" s="132"/>
      <c r="WXS26" s="190"/>
      <c r="WXT26" s="189"/>
      <c r="WXU26" s="131"/>
      <c r="WXV26" s="105"/>
      <c r="WXW26" s="105"/>
      <c r="WXX26" s="106"/>
      <c r="WXY26" s="107"/>
      <c r="WXZ26" s="132"/>
      <c r="WYA26" s="132"/>
      <c r="WYB26" s="132"/>
      <c r="WYC26" s="190"/>
      <c r="WYD26" s="189"/>
      <c r="WYE26" s="131"/>
      <c r="WYF26" s="105"/>
      <c r="WYG26" s="105"/>
      <c r="WYH26" s="106"/>
      <c r="WYI26" s="107"/>
      <c r="WYJ26" s="132"/>
      <c r="WYK26" s="132"/>
      <c r="WYL26" s="132"/>
      <c r="WYM26" s="190"/>
      <c r="WYN26" s="189"/>
      <c r="WYO26" s="131"/>
      <c r="WYP26" s="105"/>
      <c r="WYQ26" s="105"/>
      <c r="WYR26" s="106"/>
      <c r="WYS26" s="107"/>
      <c r="WYT26" s="132"/>
      <c r="WYU26" s="132"/>
      <c r="WYV26" s="132"/>
      <c r="WYW26" s="190"/>
      <c r="WYX26" s="189"/>
      <c r="WYY26" s="131"/>
      <c r="WYZ26" s="105"/>
      <c r="WZA26" s="105"/>
      <c r="WZB26" s="106"/>
      <c r="WZC26" s="107"/>
      <c r="WZD26" s="132"/>
      <c r="WZE26" s="132"/>
      <c r="WZF26" s="132"/>
      <c r="WZG26" s="190"/>
      <c r="WZH26" s="189"/>
      <c r="WZI26" s="131"/>
      <c r="WZJ26" s="105"/>
      <c r="WZK26" s="105"/>
      <c r="WZL26" s="106"/>
      <c r="WZM26" s="107"/>
      <c r="WZN26" s="132"/>
      <c r="WZO26" s="132"/>
      <c r="WZP26" s="132"/>
      <c r="WZQ26" s="190"/>
      <c r="WZR26" s="189"/>
      <c r="WZS26" s="131"/>
      <c r="WZT26" s="105"/>
      <c r="WZU26" s="105"/>
      <c r="WZV26" s="106"/>
      <c r="WZW26" s="107"/>
      <c r="WZX26" s="132"/>
      <c r="WZY26" s="132"/>
      <c r="WZZ26" s="132"/>
      <c r="XAA26" s="190"/>
      <c r="XAB26" s="189"/>
      <c r="XAC26" s="131"/>
      <c r="XAD26" s="105"/>
      <c r="XAE26" s="105"/>
      <c r="XAF26" s="106"/>
      <c r="XAG26" s="107"/>
      <c r="XAH26" s="132"/>
      <c r="XAI26" s="132"/>
      <c r="XAJ26" s="132"/>
      <c r="XAK26" s="190"/>
      <c r="XAL26" s="189"/>
      <c r="XAM26" s="131"/>
      <c r="XAN26" s="105"/>
      <c r="XAO26" s="105"/>
      <c r="XAP26" s="106"/>
      <c r="XAQ26" s="107"/>
      <c r="XAR26" s="132"/>
      <c r="XAS26" s="132"/>
      <c r="XAT26" s="132"/>
      <c r="XAU26" s="190"/>
      <c r="XAV26" s="189"/>
      <c r="XAW26" s="131"/>
      <c r="XAX26" s="105"/>
      <c r="XAY26" s="105"/>
      <c r="XAZ26" s="106"/>
      <c r="XBA26" s="107"/>
      <c r="XBB26" s="132"/>
      <c r="XBC26" s="132"/>
      <c r="XBD26" s="132"/>
      <c r="XBE26" s="190"/>
      <c r="XBF26" s="189"/>
      <c r="XBG26" s="131"/>
      <c r="XBH26" s="105"/>
      <c r="XBI26" s="105"/>
      <c r="XBJ26" s="106"/>
      <c r="XBK26" s="107"/>
      <c r="XBL26" s="132"/>
      <c r="XBM26" s="132"/>
      <c r="XBN26" s="132"/>
      <c r="XBO26" s="190"/>
      <c r="XBP26" s="189"/>
      <c r="XBQ26" s="131"/>
      <c r="XBR26" s="105"/>
      <c r="XBS26" s="105"/>
      <c r="XBT26" s="106"/>
      <c r="XBU26" s="107"/>
      <c r="XBV26" s="132"/>
      <c r="XBW26" s="132"/>
      <c r="XBX26" s="132"/>
      <c r="XBY26" s="190"/>
      <c r="XBZ26" s="189"/>
      <c r="XCA26" s="131"/>
      <c r="XCB26" s="105"/>
      <c r="XCC26" s="105"/>
      <c r="XCD26" s="106"/>
      <c r="XCE26" s="107"/>
      <c r="XCF26" s="132"/>
      <c r="XCG26" s="132"/>
      <c r="XCH26" s="132"/>
      <c r="XCI26" s="190"/>
      <c r="XCJ26" s="189"/>
      <c r="XCK26" s="131"/>
      <c r="XCL26" s="105"/>
      <c r="XCM26" s="105"/>
      <c r="XCN26" s="106"/>
      <c r="XCO26" s="107"/>
      <c r="XCP26" s="132"/>
      <c r="XCQ26" s="132"/>
      <c r="XCR26" s="132"/>
      <c r="XCS26" s="190"/>
      <c r="XCT26" s="189"/>
      <c r="XCU26" s="131"/>
      <c r="XCV26" s="105"/>
      <c r="XCW26" s="105"/>
      <c r="XCX26" s="106"/>
      <c r="XCY26" s="107"/>
      <c r="XCZ26" s="132"/>
      <c r="XDA26" s="132"/>
      <c r="XDB26" s="132"/>
      <c r="XDC26" s="190"/>
      <c r="XDD26" s="189"/>
      <c r="XDE26" s="131"/>
      <c r="XDF26" s="105"/>
      <c r="XDG26" s="105"/>
      <c r="XDH26" s="106"/>
      <c r="XDI26" s="107"/>
      <c r="XDJ26" s="132"/>
      <c r="XDK26" s="132"/>
      <c r="XDL26" s="132"/>
      <c r="XDM26" s="190"/>
      <c r="XDN26" s="189"/>
      <c r="XDO26" s="131"/>
      <c r="XDP26" s="105"/>
      <c r="XDQ26" s="105"/>
      <c r="XDR26" s="106"/>
      <c r="XDS26" s="107"/>
      <c r="XDT26" s="132"/>
      <c r="XDU26" s="132"/>
      <c r="XDV26" s="132"/>
      <c r="XDW26" s="190"/>
      <c r="XDX26" s="189"/>
      <c r="XDY26" s="131"/>
      <c r="XDZ26" s="105"/>
      <c r="XEA26" s="105"/>
      <c r="XEB26" s="106"/>
      <c r="XEC26" s="107"/>
      <c r="XED26" s="132"/>
      <c r="XEE26" s="132"/>
      <c r="XEF26" s="132"/>
      <c r="XEG26" s="190"/>
      <c r="XEH26" s="189"/>
      <c r="XEI26" s="131"/>
      <c r="XEJ26" s="105"/>
      <c r="XEK26" s="105"/>
      <c r="XEL26" s="106"/>
      <c r="XEM26" s="107"/>
      <c r="XEN26" s="132"/>
      <c r="XEO26" s="132"/>
      <c r="XEP26" s="132"/>
      <c r="XEQ26" s="190"/>
      <c r="XER26" s="189"/>
      <c r="XES26" s="131"/>
      <c r="XET26" s="105"/>
      <c r="XEU26" s="105"/>
      <c r="XEV26" s="106"/>
      <c r="XEW26" s="107"/>
      <c r="XEX26" s="132"/>
      <c r="XEY26" s="132"/>
      <c r="XEZ26" s="132"/>
      <c r="XFA26" s="190"/>
      <c r="XFB26" s="189"/>
      <c r="XFC26" s="131"/>
      <c r="XFD26" s="105"/>
    </row>
    <row r="27" spans="1:16384" ht="52.15" customHeight="1">
      <c r="A27" s="182" t="s">
        <v>85</v>
      </c>
      <c r="B27" s="182" t="s">
        <v>86</v>
      </c>
      <c r="C27" s="195" t="s">
        <v>20</v>
      </c>
      <c r="D27" s="5" t="s">
        <v>87</v>
      </c>
      <c r="E27" s="105" t="s">
        <v>317</v>
      </c>
      <c r="F27" s="106" t="s">
        <v>488</v>
      </c>
      <c r="G27" s="107">
        <f>H27+I27</f>
        <v>1496876</v>
      </c>
      <c r="H27" s="132">
        <v>0</v>
      </c>
      <c r="I27" s="132">
        <v>1496876</v>
      </c>
      <c r="J27" s="132">
        <f>I27</f>
        <v>1496876</v>
      </c>
      <c r="K27" s="5" t="e">
        <f>SUM(#REF!)</f>
        <v>#REF!</v>
      </c>
      <c r="L27" s="5" t="e">
        <f>SUM(#REF!)</f>
        <v>#REF!</v>
      </c>
      <c r="M27" s="5" t="e">
        <f>SUM(#REF!)</f>
        <v>#REF!</v>
      </c>
    </row>
    <row r="28" spans="1:16384" ht="31.9" customHeight="1">
      <c r="A28" s="191" t="s">
        <v>30</v>
      </c>
      <c r="B28" s="48"/>
      <c r="C28" s="192"/>
      <c r="D28" s="72" t="s">
        <v>31</v>
      </c>
      <c r="E28" s="103" t="s">
        <v>58</v>
      </c>
      <c r="F28" s="103" t="s">
        <v>58</v>
      </c>
      <c r="G28" s="104">
        <f>G29</f>
        <v>300000</v>
      </c>
      <c r="H28" s="104">
        <f t="shared" ref="H28:J28" si="12">H29</f>
        <v>300000</v>
      </c>
      <c r="I28" s="104">
        <f t="shared" si="12"/>
        <v>0</v>
      </c>
      <c r="J28" s="104">
        <f t="shared" si="12"/>
        <v>0</v>
      </c>
      <c r="K28" s="90"/>
      <c r="L28" s="80"/>
      <c r="M28" s="80"/>
    </row>
    <row r="29" spans="1:16384" ht="30.6" customHeight="1">
      <c r="A29" s="191" t="s">
        <v>32</v>
      </c>
      <c r="B29" s="48"/>
      <c r="C29" s="192"/>
      <c r="D29" s="72" t="s">
        <v>31</v>
      </c>
      <c r="E29" s="103" t="s">
        <v>58</v>
      </c>
      <c r="F29" s="103" t="s">
        <v>58</v>
      </c>
      <c r="G29" s="104">
        <f>SUM(G30:G30)</f>
        <v>300000</v>
      </c>
      <c r="H29" s="104">
        <f>SUM(H30:H30)</f>
        <v>300000</v>
      </c>
      <c r="I29" s="104">
        <f>SUM(I30:I30)</f>
        <v>0</v>
      </c>
      <c r="J29" s="104">
        <f>SUM(J30:J30)</f>
        <v>0</v>
      </c>
      <c r="K29" s="194" t="e">
        <f>#REF!</f>
        <v>#REF!</v>
      </c>
      <c r="L29" s="194" t="e">
        <f>#REF!</f>
        <v>#REF!</v>
      </c>
      <c r="M29" s="194" t="e">
        <f>#REF!</f>
        <v>#REF!</v>
      </c>
    </row>
    <row r="30" spans="1:16384" s="306" customFormat="1" ht="69" customHeight="1">
      <c r="A30" s="195" t="s">
        <v>304</v>
      </c>
      <c r="B30" s="195" t="s">
        <v>91</v>
      </c>
      <c r="C30" s="131" t="s">
        <v>20</v>
      </c>
      <c r="D30" s="5" t="s">
        <v>92</v>
      </c>
      <c r="E30" s="105" t="s">
        <v>325</v>
      </c>
      <c r="F30" s="106" t="s">
        <v>488</v>
      </c>
      <c r="G30" s="107">
        <f>H30+I30</f>
        <v>300000</v>
      </c>
      <c r="H30" s="132">
        <v>300000</v>
      </c>
      <c r="I30" s="132">
        <v>0</v>
      </c>
      <c r="J30" s="132">
        <f>I30</f>
        <v>0</v>
      </c>
      <c r="K30" s="304"/>
      <c r="L30" s="305"/>
      <c r="M30" s="305"/>
    </row>
    <row r="31" spans="1:16384" ht="31.9" customHeight="1">
      <c r="A31" s="191" t="s">
        <v>43</v>
      </c>
      <c r="B31" s="31"/>
      <c r="C31" s="24"/>
      <c r="D31" s="72" t="s">
        <v>44</v>
      </c>
      <c r="E31" s="103" t="s">
        <v>58</v>
      </c>
      <c r="F31" s="103" t="s">
        <v>58</v>
      </c>
      <c r="G31" s="104">
        <f>G32</f>
        <v>662130</v>
      </c>
      <c r="H31" s="104">
        <f t="shared" ref="H31:J31" si="13">H32</f>
        <v>662130</v>
      </c>
      <c r="I31" s="104">
        <f t="shared" si="13"/>
        <v>0</v>
      </c>
      <c r="J31" s="104">
        <f t="shared" si="13"/>
        <v>0</v>
      </c>
      <c r="K31" s="90"/>
      <c r="L31" s="80"/>
      <c r="M31" s="80"/>
    </row>
    <row r="32" spans="1:16384" ht="30.6" customHeight="1">
      <c r="A32" s="191" t="s">
        <v>45</v>
      </c>
      <c r="B32" s="31"/>
      <c r="C32" s="24"/>
      <c r="D32" s="72" t="s">
        <v>44</v>
      </c>
      <c r="E32" s="103" t="s">
        <v>58</v>
      </c>
      <c r="F32" s="103" t="s">
        <v>58</v>
      </c>
      <c r="G32" s="104">
        <f>SUM(G33:G36)</f>
        <v>662130</v>
      </c>
      <c r="H32" s="104">
        <f>SUM(H33:H36)</f>
        <v>662130</v>
      </c>
      <c r="I32" s="104">
        <f>SUM(I33:I36)</f>
        <v>0</v>
      </c>
      <c r="J32" s="104">
        <f>SUM(J33:J36)</f>
        <v>0</v>
      </c>
      <c r="K32" s="194" t="e">
        <f>#REF!</f>
        <v>#REF!</v>
      </c>
      <c r="L32" s="194" t="e">
        <f>#REF!</f>
        <v>#REF!</v>
      </c>
      <c r="M32" s="194" t="e">
        <f>#REF!</f>
        <v>#REF!</v>
      </c>
    </row>
    <row r="33" spans="1:253" ht="87" customHeight="1">
      <c r="A33" s="195" t="s">
        <v>107</v>
      </c>
      <c r="B33" s="195" t="s">
        <v>108</v>
      </c>
      <c r="C33" s="131" t="s">
        <v>109</v>
      </c>
      <c r="D33" s="5" t="s">
        <v>110</v>
      </c>
      <c r="E33" s="105" t="s">
        <v>298</v>
      </c>
      <c r="F33" s="106" t="s">
        <v>299</v>
      </c>
      <c r="G33" s="107">
        <f>H33+I33</f>
        <v>112000</v>
      </c>
      <c r="H33" s="132">
        <v>112000</v>
      </c>
      <c r="I33" s="132">
        <v>0</v>
      </c>
      <c r="J33" s="132">
        <f>I33</f>
        <v>0</v>
      </c>
      <c r="K33" s="90"/>
      <c r="L33" s="80"/>
      <c r="M33" s="80"/>
    </row>
    <row r="34" spans="1:253" ht="49.15" customHeight="1">
      <c r="A34" s="195" t="s">
        <v>46</v>
      </c>
      <c r="B34" s="195" t="s">
        <v>48</v>
      </c>
      <c r="C34" s="131" t="s">
        <v>47</v>
      </c>
      <c r="D34" s="5" t="s">
        <v>49</v>
      </c>
      <c r="E34" s="105" t="s">
        <v>214</v>
      </c>
      <c r="F34" s="106" t="s">
        <v>125</v>
      </c>
      <c r="G34" s="107">
        <f>H34+I34</f>
        <v>500000</v>
      </c>
      <c r="H34" s="132">
        <v>500000</v>
      </c>
      <c r="I34" s="132">
        <v>0</v>
      </c>
      <c r="J34" s="132">
        <f>I34</f>
        <v>0</v>
      </c>
      <c r="K34" s="90"/>
      <c r="L34" s="80"/>
      <c r="M34" s="80"/>
    </row>
    <row r="35" spans="1:253" customFormat="1" ht="45">
      <c r="A35" s="195" t="s">
        <v>88</v>
      </c>
      <c r="B35" s="195" t="s">
        <v>204</v>
      </c>
      <c r="C35" s="131" t="s">
        <v>84</v>
      </c>
      <c r="D35" s="5" t="s">
        <v>205</v>
      </c>
      <c r="E35" s="105" t="s">
        <v>206</v>
      </c>
      <c r="F35" s="106" t="s">
        <v>207</v>
      </c>
      <c r="G35" s="107">
        <f>H35+I35</f>
        <v>20130</v>
      </c>
      <c r="H35" s="132">
        <v>20130</v>
      </c>
      <c r="I35" s="132">
        <v>0</v>
      </c>
      <c r="J35" s="132">
        <v>0</v>
      </c>
    </row>
    <row r="36" spans="1:253" customFormat="1" ht="48.6" customHeight="1">
      <c r="A36" s="195" t="s">
        <v>213</v>
      </c>
      <c r="B36" s="195" t="s">
        <v>23</v>
      </c>
      <c r="C36" s="131" t="s">
        <v>22</v>
      </c>
      <c r="D36" s="5" t="s">
        <v>24</v>
      </c>
      <c r="E36" s="105" t="s">
        <v>211</v>
      </c>
      <c r="F36" s="106" t="s">
        <v>212</v>
      </c>
      <c r="G36" s="107">
        <f>H36</f>
        <v>30000</v>
      </c>
      <c r="H36" s="132">
        <v>30000</v>
      </c>
      <c r="I36" s="132">
        <v>0</v>
      </c>
      <c r="J36" s="132">
        <v>0</v>
      </c>
    </row>
    <row r="37" spans="1:253" ht="31.9" customHeight="1">
      <c r="A37" s="191" t="s">
        <v>50</v>
      </c>
      <c r="B37" s="31"/>
      <c r="C37" s="24"/>
      <c r="D37" s="72" t="s">
        <v>51</v>
      </c>
      <c r="E37" s="103" t="s">
        <v>58</v>
      </c>
      <c r="F37" s="103" t="s">
        <v>58</v>
      </c>
      <c r="G37" s="104">
        <f>G38</f>
        <v>3500000</v>
      </c>
      <c r="H37" s="104">
        <f t="shared" ref="H37:J37" si="14">H38</f>
        <v>1000000</v>
      </c>
      <c r="I37" s="104">
        <f t="shared" si="14"/>
        <v>2500000</v>
      </c>
      <c r="J37" s="104">
        <f t="shared" si="14"/>
        <v>2500000</v>
      </c>
      <c r="K37" s="90"/>
      <c r="L37" s="80"/>
      <c r="M37" s="80"/>
    </row>
    <row r="38" spans="1:253" ht="30.6" customHeight="1">
      <c r="A38" s="191" t="s">
        <v>52</v>
      </c>
      <c r="B38" s="31"/>
      <c r="C38" s="24"/>
      <c r="D38" s="72" t="s">
        <v>51</v>
      </c>
      <c r="E38" s="103" t="s">
        <v>58</v>
      </c>
      <c r="F38" s="103" t="s">
        <v>58</v>
      </c>
      <c r="G38" s="104">
        <f>SUM(G39:G41)</f>
        <v>3500000</v>
      </c>
      <c r="H38" s="104">
        <f t="shared" ref="H38:M38" si="15">SUM(H39:H41)</f>
        <v>1000000</v>
      </c>
      <c r="I38" s="104">
        <f t="shared" si="15"/>
        <v>2500000</v>
      </c>
      <c r="J38" s="104">
        <f t="shared" si="15"/>
        <v>2500000</v>
      </c>
      <c r="K38" s="104">
        <f t="shared" si="15"/>
        <v>0</v>
      </c>
      <c r="L38" s="104">
        <f t="shared" si="15"/>
        <v>0</v>
      </c>
      <c r="M38" s="104">
        <f t="shared" si="15"/>
        <v>0</v>
      </c>
    </row>
    <row r="39" spans="1:253" ht="78" customHeight="1">
      <c r="A39" s="195" t="s">
        <v>90</v>
      </c>
      <c r="B39" s="195" t="s">
        <v>91</v>
      </c>
      <c r="C39" s="131" t="s">
        <v>20</v>
      </c>
      <c r="D39" s="5" t="s">
        <v>92</v>
      </c>
      <c r="E39" s="105" t="s">
        <v>300</v>
      </c>
      <c r="F39" s="106" t="s">
        <v>322</v>
      </c>
      <c r="G39" s="107">
        <f>H39+I39</f>
        <v>1500000</v>
      </c>
      <c r="H39" s="132">
        <v>0</v>
      </c>
      <c r="I39" s="132">
        <v>1500000</v>
      </c>
      <c r="J39" s="132">
        <f>I39</f>
        <v>1500000</v>
      </c>
      <c r="K39" s="90"/>
      <c r="L39" s="80"/>
      <c r="M39" s="80"/>
    </row>
    <row r="40" spans="1:253" ht="40.15" customHeight="1">
      <c r="A40" s="195" t="s">
        <v>90</v>
      </c>
      <c r="B40" s="195" t="s">
        <v>91</v>
      </c>
      <c r="C40" s="131" t="s">
        <v>20</v>
      </c>
      <c r="D40" s="5" t="s">
        <v>92</v>
      </c>
      <c r="E40" s="105" t="s">
        <v>302</v>
      </c>
      <c r="F40" s="106" t="s">
        <v>303</v>
      </c>
      <c r="G40" s="107">
        <f>H40+I40</f>
        <v>1000000</v>
      </c>
      <c r="H40" s="132">
        <v>0</v>
      </c>
      <c r="I40" s="132">
        <v>1000000</v>
      </c>
      <c r="J40" s="132">
        <f>I40</f>
        <v>1000000</v>
      </c>
      <c r="K40" s="90"/>
      <c r="L40" s="80"/>
      <c r="M40" s="80"/>
    </row>
    <row r="41" spans="1:253" ht="40.9" customHeight="1">
      <c r="A41" s="195" t="s">
        <v>90</v>
      </c>
      <c r="B41" s="195" t="s">
        <v>91</v>
      </c>
      <c r="C41" s="131" t="s">
        <v>20</v>
      </c>
      <c r="D41" s="5" t="s">
        <v>92</v>
      </c>
      <c r="E41" s="105" t="s">
        <v>169</v>
      </c>
      <c r="F41" s="106" t="s">
        <v>301</v>
      </c>
      <c r="G41" s="107">
        <f>H41+I41</f>
        <v>1000000</v>
      </c>
      <c r="H41" s="132">
        <v>1000000</v>
      </c>
      <c r="I41" s="132">
        <v>0</v>
      </c>
      <c r="J41" s="132">
        <f>I41</f>
        <v>0</v>
      </c>
      <c r="K41" s="90"/>
      <c r="L41" s="80"/>
      <c r="M41" s="80"/>
    </row>
    <row r="42" spans="1:253" s="109" customFormat="1" ht="19.899999999999999" customHeight="1">
      <c r="A42" s="24" t="s">
        <v>58</v>
      </c>
      <c r="B42" s="24" t="s">
        <v>58</v>
      </c>
      <c r="C42" s="24" t="s">
        <v>58</v>
      </c>
      <c r="D42" s="70" t="s">
        <v>54</v>
      </c>
      <c r="E42" s="24" t="s">
        <v>58</v>
      </c>
      <c r="F42" s="24" t="s">
        <v>58</v>
      </c>
      <c r="G42" s="108">
        <f>G11+G28+G31+G37</f>
        <v>42892509</v>
      </c>
      <c r="H42" s="108">
        <f t="shared" ref="H42:J42" si="16">H11+H28+H31+H37</f>
        <v>3709633</v>
      </c>
      <c r="I42" s="108">
        <f t="shared" si="16"/>
        <v>39182876</v>
      </c>
      <c r="J42" s="108">
        <f t="shared" si="16"/>
        <v>5865876</v>
      </c>
      <c r="K42" s="108" t="e">
        <f>K11+#REF!+#REF!+#REF!</f>
        <v>#REF!</v>
      </c>
      <c r="L42" s="108" t="e">
        <f>L11+#REF!+#REF!+#REF!</f>
        <v>#REF!</v>
      </c>
      <c r="M42" s="108" t="e">
        <f>M11+#REF!+#REF!+#REF!</f>
        <v>#REF!</v>
      </c>
    </row>
    <row r="43" spans="1:253" ht="6.6" customHeight="1">
      <c r="A43" s="110"/>
      <c r="B43" s="111"/>
      <c r="C43" s="112"/>
      <c r="D43" s="113"/>
      <c r="E43" s="114"/>
      <c r="F43" s="114"/>
      <c r="G43" s="40"/>
      <c r="H43" s="115"/>
      <c r="I43" s="40"/>
      <c r="J43" s="115"/>
    </row>
    <row r="44" spans="1:253" s="118" customFormat="1" ht="26.45" customHeight="1">
      <c r="A44" s="469" t="s">
        <v>124</v>
      </c>
      <c r="B44" s="469"/>
      <c r="C44" s="469"/>
      <c r="D44" s="469"/>
      <c r="E44" s="469"/>
      <c r="F44" s="469"/>
      <c r="G44" s="469"/>
      <c r="H44" s="469"/>
      <c r="I44" s="469"/>
      <c r="J44" s="469"/>
      <c r="K44" s="117"/>
      <c r="L44" s="117"/>
      <c r="M44" s="117"/>
      <c r="N44" s="117"/>
      <c r="O44" s="117"/>
      <c r="P44" s="117"/>
      <c r="IK44" s="119"/>
      <c r="IL44" s="119"/>
      <c r="IM44" s="119"/>
      <c r="IN44" s="119"/>
      <c r="IO44" s="119"/>
      <c r="IP44" s="119"/>
      <c r="IQ44" s="119"/>
      <c r="IR44" s="119"/>
      <c r="IS44" s="119"/>
    </row>
    <row r="45" spans="1:253" ht="41.45" customHeight="1">
      <c r="A45" s="120"/>
      <c r="B45" s="111"/>
      <c r="C45" s="112"/>
      <c r="D45" s="113"/>
      <c r="E45" s="114"/>
      <c r="F45" s="114"/>
      <c r="G45" s="121"/>
      <c r="H45" s="121"/>
      <c r="I45" s="121"/>
      <c r="J45" s="121"/>
    </row>
    <row r="46" spans="1:253">
      <c r="J46" s="127"/>
    </row>
    <row r="47" spans="1:253">
      <c r="G47" s="128"/>
    </row>
    <row r="48" spans="1:253">
      <c r="A48" s="116"/>
      <c r="B48" s="129"/>
      <c r="C48" s="129"/>
      <c r="D48" s="129"/>
      <c r="E48" s="130"/>
    </row>
    <row r="49" spans="1:13">
      <c r="A49" s="116"/>
      <c r="B49" s="129"/>
      <c r="C49" s="129"/>
      <c r="D49" s="129"/>
    </row>
    <row r="50" spans="1:13">
      <c r="A50" s="116"/>
      <c r="B50" s="129"/>
      <c r="C50" s="129"/>
      <c r="D50" s="129"/>
    </row>
    <row r="51" spans="1:13">
      <c r="A51" s="116"/>
      <c r="B51" s="129"/>
      <c r="C51" s="129"/>
      <c r="D51" s="129"/>
    </row>
    <row r="52" spans="1:13">
      <c r="A52" s="116"/>
      <c r="B52" s="129"/>
      <c r="C52" s="129"/>
      <c r="D52" s="129"/>
    </row>
    <row r="53" spans="1:13" s="126" customFormat="1">
      <c r="A53" s="116"/>
      <c r="B53" s="129"/>
      <c r="C53" s="129"/>
      <c r="D53" s="129"/>
      <c r="G53" s="116"/>
      <c r="H53" s="116"/>
      <c r="I53" s="116"/>
      <c r="J53" s="116"/>
      <c r="K53" s="116"/>
      <c r="L53" s="116"/>
      <c r="M53" s="116"/>
    </row>
    <row r="54" spans="1:13" s="126" customFormat="1">
      <c r="A54" s="116"/>
      <c r="B54" s="129"/>
      <c r="C54" s="129"/>
      <c r="D54" s="129"/>
      <c r="G54" s="116"/>
      <c r="H54" s="116"/>
      <c r="I54" s="116"/>
      <c r="J54" s="116"/>
      <c r="K54" s="116"/>
      <c r="L54" s="116"/>
      <c r="M54" s="116"/>
    </row>
    <row r="55" spans="1:13" s="126" customFormat="1">
      <c r="A55" s="116"/>
      <c r="B55" s="129"/>
      <c r="C55" s="129"/>
      <c r="D55" s="129"/>
      <c r="G55" s="116"/>
      <c r="H55" s="116"/>
      <c r="I55" s="116"/>
      <c r="J55" s="116"/>
      <c r="K55" s="116"/>
      <c r="L55" s="116"/>
      <c r="M55" s="116"/>
    </row>
    <row r="56" spans="1:13" s="126" customFormat="1">
      <c r="A56" s="116"/>
      <c r="B56" s="129"/>
      <c r="C56" s="129"/>
      <c r="D56" s="129"/>
      <c r="G56" s="116"/>
      <c r="H56" s="116"/>
      <c r="I56" s="116"/>
      <c r="J56" s="116"/>
      <c r="K56" s="116"/>
      <c r="L56" s="116"/>
      <c r="M56" s="116"/>
    </row>
    <row r="57" spans="1:13" s="126" customFormat="1">
      <c r="A57" s="116"/>
      <c r="B57" s="129"/>
      <c r="C57" s="129"/>
      <c r="D57" s="129"/>
      <c r="G57" s="116"/>
      <c r="H57" s="116"/>
      <c r="I57" s="116"/>
      <c r="J57" s="116"/>
      <c r="K57" s="116"/>
      <c r="L57" s="116"/>
      <c r="M57" s="116"/>
    </row>
    <row r="58" spans="1:13" s="126" customFormat="1">
      <c r="A58" s="116"/>
      <c r="B58" s="129"/>
      <c r="C58" s="129"/>
      <c r="D58" s="129"/>
      <c r="G58" s="116"/>
      <c r="H58" s="116"/>
      <c r="I58" s="116"/>
      <c r="J58" s="116"/>
      <c r="K58" s="116"/>
      <c r="L58" s="116"/>
      <c r="M58" s="116"/>
    </row>
    <row r="60" spans="1:13" s="126" customFormat="1">
      <c r="A60" s="116"/>
      <c r="B60" s="129"/>
      <c r="C60" s="129"/>
      <c r="D60" s="129"/>
      <c r="G60" s="116"/>
      <c r="H60" s="116"/>
      <c r="I60" s="116"/>
      <c r="J60" s="116"/>
      <c r="K60" s="116"/>
      <c r="L60" s="116"/>
      <c r="M60" s="116"/>
    </row>
  </sheetData>
  <mergeCells count="14">
    <mergeCell ref="G8:G9"/>
    <mergeCell ref="H8:H9"/>
    <mergeCell ref="I8:J8"/>
    <mergeCell ref="A44:J44"/>
    <mergeCell ref="F1:J1"/>
    <mergeCell ref="A3:K4"/>
    <mergeCell ref="A5:J5"/>
    <mergeCell ref="A6:J6"/>
    <mergeCell ref="A8:A9"/>
    <mergeCell ref="B8:B9"/>
    <mergeCell ref="C8:C9"/>
    <mergeCell ref="D8:D9"/>
    <mergeCell ref="E8:E9"/>
    <mergeCell ref="F8:F9"/>
  </mergeCells>
  <printOptions horizontalCentered="1"/>
  <pageMargins left="0.19685039370078741" right="0.19685039370078741" top="0.61" bottom="0.23622047244094491" header="0.55118110236220474" footer="0.19685039370078741"/>
  <pageSetup paperSize="9" scale="67" orientation="landscape"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view="pageBreakPreview" topLeftCell="A10" zoomScale="85" zoomScaleNormal="100" zoomScaleSheetLayoutView="85" workbookViewId="0">
      <selection activeCell="A20" sqref="A20:B20"/>
    </sheetView>
  </sheetViews>
  <sheetFormatPr defaultRowHeight="12.75"/>
  <cols>
    <col min="1" max="1" width="8.7109375" style="234" customWidth="1"/>
    <col min="2" max="2" width="101.42578125" style="234" customWidth="1"/>
    <col min="3" max="3" width="18.28515625" style="234" customWidth="1"/>
    <col min="4" max="4" width="17.7109375" style="234" customWidth="1"/>
    <col min="5" max="5" width="15.85546875" style="234" customWidth="1"/>
    <col min="6" max="6" width="16.85546875" style="234" customWidth="1"/>
    <col min="7" max="7" width="18.42578125" style="234" customWidth="1"/>
    <col min="8" max="8" width="10.140625" style="234" customWidth="1"/>
    <col min="9" max="9" width="3.7109375" style="234" customWidth="1"/>
    <col min="10" max="256" width="8.85546875" style="234"/>
    <col min="257" max="257" width="6.42578125" style="234" customWidth="1"/>
    <col min="258" max="258" width="106.5703125" style="234" customWidth="1"/>
    <col min="259" max="259" width="14.5703125" style="234" customWidth="1"/>
    <col min="260" max="260" width="14.42578125" style="234" customWidth="1"/>
    <col min="261" max="261" width="14.5703125" style="234" customWidth="1"/>
    <col min="262" max="262" width="13.140625" style="234" customWidth="1"/>
    <col min="263" max="263" width="14.42578125" style="234" customWidth="1"/>
    <col min="264" max="264" width="10.140625" style="234" customWidth="1"/>
    <col min="265" max="265" width="3.7109375" style="234" customWidth="1"/>
    <col min="266" max="512" width="8.85546875" style="234"/>
    <col min="513" max="513" width="6.42578125" style="234" customWidth="1"/>
    <col min="514" max="514" width="106.5703125" style="234" customWidth="1"/>
    <col min="515" max="515" width="14.5703125" style="234" customWidth="1"/>
    <col min="516" max="516" width="14.42578125" style="234" customWidth="1"/>
    <col min="517" max="517" width="14.5703125" style="234" customWidth="1"/>
    <col min="518" max="518" width="13.140625" style="234" customWidth="1"/>
    <col min="519" max="519" width="14.42578125" style="234" customWidth="1"/>
    <col min="520" max="520" width="10.140625" style="234" customWidth="1"/>
    <col min="521" max="521" width="3.7109375" style="234" customWidth="1"/>
    <col min="522" max="768" width="8.85546875" style="234"/>
    <col min="769" max="769" width="6.42578125" style="234" customWidth="1"/>
    <col min="770" max="770" width="106.5703125" style="234" customWidth="1"/>
    <col min="771" max="771" width="14.5703125" style="234" customWidth="1"/>
    <col min="772" max="772" width="14.42578125" style="234" customWidth="1"/>
    <col min="773" max="773" width="14.5703125" style="234" customWidth="1"/>
    <col min="774" max="774" width="13.140625" style="234" customWidth="1"/>
    <col min="775" max="775" width="14.42578125" style="234" customWidth="1"/>
    <col min="776" max="776" width="10.140625" style="234" customWidth="1"/>
    <col min="777" max="777" width="3.7109375" style="234" customWidth="1"/>
    <col min="778" max="1024" width="8.85546875" style="234"/>
    <col min="1025" max="1025" width="6.42578125" style="234" customWidth="1"/>
    <col min="1026" max="1026" width="106.5703125" style="234" customWidth="1"/>
    <col min="1027" max="1027" width="14.5703125" style="234" customWidth="1"/>
    <col min="1028" max="1028" width="14.42578125" style="234" customWidth="1"/>
    <col min="1029" max="1029" width="14.5703125" style="234" customWidth="1"/>
    <col min="1030" max="1030" width="13.140625" style="234" customWidth="1"/>
    <col min="1031" max="1031" width="14.42578125" style="234" customWidth="1"/>
    <col min="1032" max="1032" width="10.140625" style="234" customWidth="1"/>
    <col min="1033" max="1033" width="3.7109375" style="234" customWidth="1"/>
    <col min="1034" max="1280" width="8.85546875" style="234"/>
    <col min="1281" max="1281" width="6.42578125" style="234" customWidth="1"/>
    <col min="1282" max="1282" width="106.5703125" style="234" customWidth="1"/>
    <col min="1283" max="1283" width="14.5703125" style="234" customWidth="1"/>
    <col min="1284" max="1284" width="14.42578125" style="234" customWidth="1"/>
    <col min="1285" max="1285" width="14.5703125" style="234" customWidth="1"/>
    <col min="1286" max="1286" width="13.140625" style="234" customWidth="1"/>
    <col min="1287" max="1287" width="14.42578125" style="234" customWidth="1"/>
    <col min="1288" max="1288" width="10.140625" style="234" customWidth="1"/>
    <col min="1289" max="1289" width="3.7109375" style="234" customWidth="1"/>
    <col min="1290" max="1536" width="8.85546875" style="234"/>
    <col min="1537" max="1537" width="6.42578125" style="234" customWidth="1"/>
    <col min="1538" max="1538" width="106.5703125" style="234" customWidth="1"/>
    <col min="1539" max="1539" width="14.5703125" style="234" customWidth="1"/>
    <col min="1540" max="1540" width="14.42578125" style="234" customWidth="1"/>
    <col min="1541" max="1541" width="14.5703125" style="234" customWidth="1"/>
    <col min="1542" max="1542" width="13.140625" style="234" customWidth="1"/>
    <col min="1543" max="1543" width="14.42578125" style="234" customWidth="1"/>
    <col min="1544" max="1544" width="10.140625" style="234" customWidth="1"/>
    <col min="1545" max="1545" width="3.7109375" style="234" customWidth="1"/>
    <col min="1546" max="1792" width="8.85546875" style="234"/>
    <col min="1793" max="1793" width="6.42578125" style="234" customWidth="1"/>
    <col min="1794" max="1794" width="106.5703125" style="234" customWidth="1"/>
    <col min="1795" max="1795" width="14.5703125" style="234" customWidth="1"/>
    <col min="1796" max="1796" width="14.42578125" style="234" customWidth="1"/>
    <col min="1797" max="1797" width="14.5703125" style="234" customWidth="1"/>
    <col min="1798" max="1798" width="13.140625" style="234" customWidth="1"/>
    <col min="1799" max="1799" width="14.42578125" style="234" customWidth="1"/>
    <col min="1800" max="1800" width="10.140625" style="234" customWidth="1"/>
    <col min="1801" max="1801" width="3.7109375" style="234" customWidth="1"/>
    <col min="1802" max="2048" width="8.85546875" style="234"/>
    <col min="2049" max="2049" width="6.42578125" style="234" customWidth="1"/>
    <col min="2050" max="2050" width="106.5703125" style="234" customWidth="1"/>
    <col min="2051" max="2051" width="14.5703125" style="234" customWidth="1"/>
    <col min="2052" max="2052" width="14.42578125" style="234" customWidth="1"/>
    <col min="2053" max="2053" width="14.5703125" style="234" customWidth="1"/>
    <col min="2054" max="2054" width="13.140625" style="234" customWidth="1"/>
    <col min="2055" max="2055" width="14.42578125" style="234" customWidth="1"/>
    <col min="2056" max="2056" width="10.140625" style="234" customWidth="1"/>
    <col min="2057" max="2057" width="3.7109375" style="234" customWidth="1"/>
    <col min="2058" max="2304" width="8.85546875" style="234"/>
    <col min="2305" max="2305" width="6.42578125" style="234" customWidth="1"/>
    <col min="2306" max="2306" width="106.5703125" style="234" customWidth="1"/>
    <col min="2307" max="2307" width="14.5703125" style="234" customWidth="1"/>
    <col min="2308" max="2308" width="14.42578125" style="234" customWidth="1"/>
    <col min="2309" max="2309" width="14.5703125" style="234" customWidth="1"/>
    <col min="2310" max="2310" width="13.140625" style="234" customWidth="1"/>
    <col min="2311" max="2311" width="14.42578125" style="234" customWidth="1"/>
    <col min="2312" max="2312" width="10.140625" style="234" customWidth="1"/>
    <col min="2313" max="2313" width="3.7109375" style="234" customWidth="1"/>
    <col min="2314" max="2560" width="8.85546875" style="234"/>
    <col min="2561" max="2561" width="6.42578125" style="234" customWidth="1"/>
    <col min="2562" max="2562" width="106.5703125" style="234" customWidth="1"/>
    <col min="2563" max="2563" width="14.5703125" style="234" customWidth="1"/>
    <col min="2564" max="2564" width="14.42578125" style="234" customWidth="1"/>
    <col min="2565" max="2565" width="14.5703125" style="234" customWidth="1"/>
    <col min="2566" max="2566" width="13.140625" style="234" customWidth="1"/>
    <col min="2567" max="2567" width="14.42578125" style="234" customWidth="1"/>
    <col min="2568" max="2568" width="10.140625" style="234" customWidth="1"/>
    <col min="2569" max="2569" width="3.7109375" style="234" customWidth="1"/>
    <col min="2570" max="2816" width="8.85546875" style="234"/>
    <col min="2817" max="2817" width="6.42578125" style="234" customWidth="1"/>
    <col min="2818" max="2818" width="106.5703125" style="234" customWidth="1"/>
    <col min="2819" max="2819" width="14.5703125" style="234" customWidth="1"/>
    <col min="2820" max="2820" width="14.42578125" style="234" customWidth="1"/>
    <col min="2821" max="2821" width="14.5703125" style="234" customWidth="1"/>
    <col min="2822" max="2822" width="13.140625" style="234" customWidth="1"/>
    <col min="2823" max="2823" width="14.42578125" style="234" customWidth="1"/>
    <col min="2824" max="2824" width="10.140625" style="234" customWidth="1"/>
    <col min="2825" max="2825" width="3.7109375" style="234" customWidth="1"/>
    <col min="2826" max="3072" width="8.85546875" style="234"/>
    <col min="3073" max="3073" width="6.42578125" style="234" customWidth="1"/>
    <col min="3074" max="3074" width="106.5703125" style="234" customWidth="1"/>
    <col min="3075" max="3075" width="14.5703125" style="234" customWidth="1"/>
    <col min="3076" max="3076" width="14.42578125" style="234" customWidth="1"/>
    <col min="3077" max="3077" width="14.5703125" style="234" customWidth="1"/>
    <col min="3078" max="3078" width="13.140625" style="234" customWidth="1"/>
    <col min="3079" max="3079" width="14.42578125" style="234" customWidth="1"/>
    <col min="3080" max="3080" width="10.140625" style="234" customWidth="1"/>
    <col min="3081" max="3081" width="3.7109375" style="234" customWidth="1"/>
    <col min="3082" max="3328" width="8.85546875" style="234"/>
    <col min="3329" max="3329" width="6.42578125" style="234" customWidth="1"/>
    <col min="3330" max="3330" width="106.5703125" style="234" customWidth="1"/>
    <col min="3331" max="3331" width="14.5703125" style="234" customWidth="1"/>
    <col min="3332" max="3332" width="14.42578125" style="234" customWidth="1"/>
    <col min="3333" max="3333" width="14.5703125" style="234" customWidth="1"/>
    <col min="3334" max="3334" width="13.140625" style="234" customWidth="1"/>
    <col min="3335" max="3335" width="14.42578125" style="234" customWidth="1"/>
    <col min="3336" max="3336" width="10.140625" style="234" customWidth="1"/>
    <col min="3337" max="3337" width="3.7109375" style="234" customWidth="1"/>
    <col min="3338" max="3584" width="8.85546875" style="234"/>
    <col min="3585" max="3585" width="6.42578125" style="234" customWidth="1"/>
    <col min="3586" max="3586" width="106.5703125" style="234" customWidth="1"/>
    <col min="3587" max="3587" width="14.5703125" style="234" customWidth="1"/>
    <col min="3588" max="3588" width="14.42578125" style="234" customWidth="1"/>
    <col min="3589" max="3589" width="14.5703125" style="234" customWidth="1"/>
    <col min="3590" max="3590" width="13.140625" style="234" customWidth="1"/>
    <col min="3591" max="3591" width="14.42578125" style="234" customWidth="1"/>
    <col min="3592" max="3592" width="10.140625" style="234" customWidth="1"/>
    <col min="3593" max="3593" width="3.7109375" style="234" customWidth="1"/>
    <col min="3594" max="3840" width="8.85546875" style="234"/>
    <col min="3841" max="3841" width="6.42578125" style="234" customWidth="1"/>
    <col min="3842" max="3842" width="106.5703125" style="234" customWidth="1"/>
    <col min="3843" max="3843" width="14.5703125" style="234" customWidth="1"/>
    <col min="3844" max="3844" width="14.42578125" style="234" customWidth="1"/>
    <col min="3845" max="3845" width="14.5703125" style="234" customWidth="1"/>
    <col min="3846" max="3846" width="13.140625" style="234" customWidth="1"/>
    <col min="3847" max="3847" width="14.42578125" style="234" customWidth="1"/>
    <col min="3848" max="3848" width="10.140625" style="234" customWidth="1"/>
    <col min="3849" max="3849" width="3.7109375" style="234" customWidth="1"/>
    <col min="3850" max="4096" width="8.85546875" style="234"/>
    <col min="4097" max="4097" width="6.42578125" style="234" customWidth="1"/>
    <col min="4098" max="4098" width="106.5703125" style="234" customWidth="1"/>
    <col min="4099" max="4099" width="14.5703125" style="234" customWidth="1"/>
    <col min="4100" max="4100" width="14.42578125" style="234" customWidth="1"/>
    <col min="4101" max="4101" width="14.5703125" style="234" customWidth="1"/>
    <col min="4102" max="4102" width="13.140625" style="234" customWidth="1"/>
    <col min="4103" max="4103" width="14.42578125" style="234" customWidth="1"/>
    <col min="4104" max="4104" width="10.140625" style="234" customWidth="1"/>
    <col min="4105" max="4105" width="3.7109375" style="234" customWidth="1"/>
    <col min="4106" max="4352" width="8.85546875" style="234"/>
    <col min="4353" max="4353" width="6.42578125" style="234" customWidth="1"/>
    <col min="4354" max="4354" width="106.5703125" style="234" customWidth="1"/>
    <col min="4355" max="4355" width="14.5703125" style="234" customWidth="1"/>
    <col min="4356" max="4356" width="14.42578125" style="234" customWidth="1"/>
    <col min="4357" max="4357" width="14.5703125" style="234" customWidth="1"/>
    <col min="4358" max="4358" width="13.140625" style="234" customWidth="1"/>
    <col min="4359" max="4359" width="14.42578125" style="234" customWidth="1"/>
    <col min="4360" max="4360" width="10.140625" style="234" customWidth="1"/>
    <col min="4361" max="4361" width="3.7109375" style="234" customWidth="1"/>
    <col min="4362" max="4608" width="8.85546875" style="234"/>
    <col min="4609" max="4609" width="6.42578125" style="234" customWidth="1"/>
    <col min="4610" max="4610" width="106.5703125" style="234" customWidth="1"/>
    <col min="4611" max="4611" width="14.5703125" style="234" customWidth="1"/>
    <col min="4612" max="4612" width="14.42578125" style="234" customWidth="1"/>
    <col min="4613" max="4613" width="14.5703125" style="234" customWidth="1"/>
    <col min="4614" max="4614" width="13.140625" style="234" customWidth="1"/>
    <col min="4615" max="4615" width="14.42578125" style="234" customWidth="1"/>
    <col min="4616" max="4616" width="10.140625" style="234" customWidth="1"/>
    <col min="4617" max="4617" width="3.7109375" style="234" customWidth="1"/>
    <col min="4618" max="4864" width="8.85546875" style="234"/>
    <col min="4865" max="4865" width="6.42578125" style="234" customWidth="1"/>
    <col min="4866" max="4866" width="106.5703125" style="234" customWidth="1"/>
    <col min="4867" max="4867" width="14.5703125" style="234" customWidth="1"/>
    <col min="4868" max="4868" width="14.42578125" style="234" customWidth="1"/>
    <col min="4869" max="4869" width="14.5703125" style="234" customWidth="1"/>
    <col min="4870" max="4870" width="13.140625" style="234" customWidth="1"/>
    <col min="4871" max="4871" width="14.42578125" style="234" customWidth="1"/>
    <col min="4872" max="4872" width="10.140625" style="234" customWidth="1"/>
    <col min="4873" max="4873" width="3.7109375" style="234" customWidth="1"/>
    <col min="4874" max="5120" width="8.85546875" style="234"/>
    <col min="5121" max="5121" width="6.42578125" style="234" customWidth="1"/>
    <col min="5122" max="5122" width="106.5703125" style="234" customWidth="1"/>
    <col min="5123" max="5123" width="14.5703125" style="234" customWidth="1"/>
    <col min="5124" max="5124" width="14.42578125" style="234" customWidth="1"/>
    <col min="5125" max="5125" width="14.5703125" style="234" customWidth="1"/>
    <col min="5126" max="5126" width="13.140625" style="234" customWidth="1"/>
    <col min="5127" max="5127" width="14.42578125" style="234" customWidth="1"/>
    <col min="5128" max="5128" width="10.140625" style="234" customWidth="1"/>
    <col min="5129" max="5129" width="3.7109375" style="234" customWidth="1"/>
    <col min="5130" max="5376" width="8.85546875" style="234"/>
    <col min="5377" max="5377" width="6.42578125" style="234" customWidth="1"/>
    <col min="5378" max="5378" width="106.5703125" style="234" customWidth="1"/>
    <col min="5379" max="5379" width="14.5703125" style="234" customWidth="1"/>
    <col min="5380" max="5380" width="14.42578125" style="234" customWidth="1"/>
    <col min="5381" max="5381" width="14.5703125" style="234" customWidth="1"/>
    <col min="5382" max="5382" width="13.140625" style="234" customWidth="1"/>
    <col min="5383" max="5383" width="14.42578125" style="234" customWidth="1"/>
    <col min="5384" max="5384" width="10.140625" style="234" customWidth="1"/>
    <col min="5385" max="5385" width="3.7109375" style="234" customWidth="1"/>
    <col min="5386" max="5632" width="8.85546875" style="234"/>
    <col min="5633" max="5633" width="6.42578125" style="234" customWidth="1"/>
    <col min="5634" max="5634" width="106.5703125" style="234" customWidth="1"/>
    <col min="5635" max="5635" width="14.5703125" style="234" customWidth="1"/>
    <col min="5636" max="5636" width="14.42578125" style="234" customWidth="1"/>
    <col min="5637" max="5637" width="14.5703125" style="234" customWidth="1"/>
    <col min="5638" max="5638" width="13.140625" style="234" customWidth="1"/>
    <col min="5639" max="5639" width="14.42578125" style="234" customWidth="1"/>
    <col min="5640" max="5640" width="10.140625" style="234" customWidth="1"/>
    <col min="5641" max="5641" width="3.7109375" style="234" customWidth="1"/>
    <col min="5642" max="5888" width="8.85546875" style="234"/>
    <col min="5889" max="5889" width="6.42578125" style="234" customWidth="1"/>
    <col min="5890" max="5890" width="106.5703125" style="234" customWidth="1"/>
    <col min="5891" max="5891" width="14.5703125" style="234" customWidth="1"/>
    <col min="5892" max="5892" width="14.42578125" style="234" customWidth="1"/>
    <col min="5893" max="5893" width="14.5703125" style="234" customWidth="1"/>
    <col min="5894" max="5894" width="13.140625" style="234" customWidth="1"/>
    <col min="5895" max="5895" width="14.42578125" style="234" customWidth="1"/>
    <col min="5896" max="5896" width="10.140625" style="234" customWidth="1"/>
    <col min="5897" max="5897" width="3.7109375" style="234" customWidth="1"/>
    <col min="5898" max="6144" width="8.85546875" style="234"/>
    <col min="6145" max="6145" width="6.42578125" style="234" customWidth="1"/>
    <col min="6146" max="6146" width="106.5703125" style="234" customWidth="1"/>
    <col min="6147" max="6147" width="14.5703125" style="234" customWidth="1"/>
    <col min="6148" max="6148" width="14.42578125" style="234" customWidth="1"/>
    <col min="6149" max="6149" width="14.5703125" style="234" customWidth="1"/>
    <col min="6150" max="6150" width="13.140625" style="234" customWidth="1"/>
    <col min="6151" max="6151" width="14.42578125" style="234" customWidth="1"/>
    <col min="6152" max="6152" width="10.140625" style="234" customWidth="1"/>
    <col min="6153" max="6153" width="3.7109375" style="234" customWidth="1"/>
    <col min="6154" max="6400" width="8.85546875" style="234"/>
    <col min="6401" max="6401" width="6.42578125" style="234" customWidth="1"/>
    <col min="6402" max="6402" width="106.5703125" style="234" customWidth="1"/>
    <col min="6403" max="6403" width="14.5703125" style="234" customWidth="1"/>
    <col min="6404" max="6404" width="14.42578125" style="234" customWidth="1"/>
    <col min="6405" max="6405" width="14.5703125" style="234" customWidth="1"/>
    <col min="6406" max="6406" width="13.140625" style="234" customWidth="1"/>
    <col min="6407" max="6407" width="14.42578125" style="234" customWidth="1"/>
    <col min="6408" max="6408" width="10.140625" style="234" customWidth="1"/>
    <col min="6409" max="6409" width="3.7109375" style="234" customWidth="1"/>
    <col min="6410" max="6656" width="8.85546875" style="234"/>
    <col min="6657" max="6657" width="6.42578125" style="234" customWidth="1"/>
    <col min="6658" max="6658" width="106.5703125" style="234" customWidth="1"/>
    <col min="6659" max="6659" width="14.5703125" style="234" customWidth="1"/>
    <col min="6660" max="6660" width="14.42578125" style="234" customWidth="1"/>
    <col min="6661" max="6661" width="14.5703125" style="234" customWidth="1"/>
    <col min="6662" max="6662" width="13.140625" style="234" customWidth="1"/>
    <col min="6663" max="6663" width="14.42578125" style="234" customWidth="1"/>
    <col min="6664" max="6664" width="10.140625" style="234" customWidth="1"/>
    <col min="6665" max="6665" width="3.7109375" style="234" customWidth="1"/>
    <col min="6666" max="6912" width="8.85546875" style="234"/>
    <col min="6913" max="6913" width="6.42578125" style="234" customWidth="1"/>
    <col min="6914" max="6914" width="106.5703125" style="234" customWidth="1"/>
    <col min="6915" max="6915" width="14.5703125" style="234" customWidth="1"/>
    <col min="6916" max="6916" width="14.42578125" style="234" customWidth="1"/>
    <col min="6917" max="6917" width="14.5703125" style="234" customWidth="1"/>
    <col min="6918" max="6918" width="13.140625" style="234" customWidth="1"/>
    <col min="6919" max="6919" width="14.42578125" style="234" customWidth="1"/>
    <col min="6920" max="6920" width="10.140625" style="234" customWidth="1"/>
    <col min="6921" max="6921" width="3.7109375" style="234" customWidth="1"/>
    <col min="6922" max="7168" width="8.85546875" style="234"/>
    <col min="7169" max="7169" width="6.42578125" style="234" customWidth="1"/>
    <col min="7170" max="7170" width="106.5703125" style="234" customWidth="1"/>
    <col min="7171" max="7171" width="14.5703125" style="234" customWidth="1"/>
    <col min="7172" max="7172" width="14.42578125" style="234" customWidth="1"/>
    <col min="7173" max="7173" width="14.5703125" style="234" customWidth="1"/>
    <col min="7174" max="7174" width="13.140625" style="234" customWidth="1"/>
    <col min="7175" max="7175" width="14.42578125" style="234" customWidth="1"/>
    <col min="7176" max="7176" width="10.140625" style="234" customWidth="1"/>
    <col min="7177" max="7177" width="3.7109375" style="234" customWidth="1"/>
    <col min="7178" max="7424" width="8.85546875" style="234"/>
    <col min="7425" max="7425" width="6.42578125" style="234" customWidth="1"/>
    <col min="7426" max="7426" width="106.5703125" style="234" customWidth="1"/>
    <col min="7427" max="7427" width="14.5703125" style="234" customWidth="1"/>
    <col min="7428" max="7428" width="14.42578125" style="234" customWidth="1"/>
    <col min="7429" max="7429" width="14.5703125" style="234" customWidth="1"/>
    <col min="7430" max="7430" width="13.140625" style="234" customWidth="1"/>
    <col min="7431" max="7431" width="14.42578125" style="234" customWidth="1"/>
    <col min="7432" max="7432" width="10.140625" style="234" customWidth="1"/>
    <col min="7433" max="7433" width="3.7109375" style="234" customWidth="1"/>
    <col min="7434" max="7680" width="8.85546875" style="234"/>
    <col min="7681" max="7681" width="6.42578125" style="234" customWidth="1"/>
    <col min="7682" max="7682" width="106.5703125" style="234" customWidth="1"/>
    <col min="7683" max="7683" width="14.5703125" style="234" customWidth="1"/>
    <col min="7684" max="7684" width="14.42578125" style="234" customWidth="1"/>
    <col min="7685" max="7685" width="14.5703125" style="234" customWidth="1"/>
    <col min="7686" max="7686" width="13.140625" style="234" customWidth="1"/>
    <col min="7687" max="7687" width="14.42578125" style="234" customWidth="1"/>
    <col min="7688" max="7688" width="10.140625" style="234" customWidth="1"/>
    <col min="7689" max="7689" width="3.7109375" style="234" customWidth="1"/>
    <col min="7690" max="7936" width="8.85546875" style="234"/>
    <col min="7937" max="7937" width="6.42578125" style="234" customWidth="1"/>
    <col min="7938" max="7938" width="106.5703125" style="234" customWidth="1"/>
    <col min="7939" max="7939" width="14.5703125" style="234" customWidth="1"/>
    <col min="7940" max="7940" width="14.42578125" style="234" customWidth="1"/>
    <col min="7941" max="7941" width="14.5703125" style="234" customWidth="1"/>
    <col min="7942" max="7942" width="13.140625" style="234" customWidth="1"/>
    <col min="7943" max="7943" width="14.42578125" style="234" customWidth="1"/>
    <col min="7944" max="7944" width="10.140625" style="234" customWidth="1"/>
    <col min="7945" max="7945" width="3.7109375" style="234" customWidth="1"/>
    <col min="7946" max="8192" width="8.85546875" style="234"/>
    <col min="8193" max="8193" width="6.42578125" style="234" customWidth="1"/>
    <col min="8194" max="8194" width="106.5703125" style="234" customWidth="1"/>
    <col min="8195" max="8195" width="14.5703125" style="234" customWidth="1"/>
    <col min="8196" max="8196" width="14.42578125" style="234" customWidth="1"/>
    <col min="8197" max="8197" width="14.5703125" style="234" customWidth="1"/>
    <col min="8198" max="8198" width="13.140625" style="234" customWidth="1"/>
    <col min="8199" max="8199" width="14.42578125" style="234" customWidth="1"/>
    <col min="8200" max="8200" width="10.140625" style="234" customWidth="1"/>
    <col min="8201" max="8201" width="3.7109375" style="234" customWidth="1"/>
    <col min="8202" max="8448" width="8.85546875" style="234"/>
    <col min="8449" max="8449" width="6.42578125" style="234" customWidth="1"/>
    <col min="8450" max="8450" width="106.5703125" style="234" customWidth="1"/>
    <col min="8451" max="8451" width="14.5703125" style="234" customWidth="1"/>
    <col min="8452" max="8452" width="14.42578125" style="234" customWidth="1"/>
    <col min="8453" max="8453" width="14.5703125" style="234" customWidth="1"/>
    <col min="8454" max="8454" width="13.140625" style="234" customWidth="1"/>
    <col min="8455" max="8455" width="14.42578125" style="234" customWidth="1"/>
    <col min="8456" max="8456" width="10.140625" style="234" customWidth="1"/>
    <col min="8457" max="8457" width="3.7109375" style="234" customWidth="1"/>
    <col min="8458" max="8704" width="8.85546875" style="234"/>
    <col min="8705" max="8705" width="6.42578125" style="234" customWidth="1"/>
    <col min="8706" max="8706" width="106.5703125" style="234" customWidth="1"/>
    <col min="8707" max="8707" width="14.5703125" style="234" customWidth="1"/>
    <col min="8708" max="8708" width="14.42578125" style="234" customWidth="1"/>
    <col min="8709" max="8709" width="14.5703125" style="234" customWidth="1"/>
    <col min="8710" max="8710" width="13.140625" style="234" customWidth="1"/>
    <col min="8711" max="8711" width="14.42578125" style="234" customWidth="1"/>
    <col min="8712" max="8712" width="10.140625" style="234" customWidth="1"/>
    <col min="8713" max="8713" width="3.7109375" style="234" customWidth="1"/>
    <col min="8714" max="8960" width="8.85546875" style="234"/>
    <col min="8961" max="8961" width="6.42578125" style="234" customWidth="1"/>
    <col min="8962" max="8962" width="106.5703125" style="234" customWidth="1"/>
    <col min="8963" max="8963" width="14.5703125" style="234" customWidth="1"/>
    <col min="8964" max="8964" width="14.42578125" style="234" customWidth="1"/>
    <col min="8965" max="8965" width="14.5703125" style="234" customWidth="1"/>
    <col min="8966" max="8966" width="13.140625" style="234" customWidth="1"/>
    <col min="8967" max="8967" width="14.42578125" style="234" customWidth="1"/>
    <col min="8968" max="8968" width="10.140625" style="234" customWidth="1"/>
    <col min="8969" max="8969" width="3.7109375" style="234" customWidth="1"/>
    <col min="8970" max="9216" width="8.85546875" style="234"/>
    <col min="9217" max="9217" width="6.42578125" style="234" customWidth="1"/>
    <col min="9218" max="9218" width="106.5703125" style="234" customWidth="1"/>
    <col min="9219" max="9219" width="14.5703125" style="234" customWidth="1"/>
    <col min="9220" max="9220" width="14.42578125" style="234" customWidth="1"/>
    <col min="9221" max="9221" width="14.5703125" style="234" customWidth="1"/>
    <col min="9222" max="9222" width="13.140625" style="234" customWidth="1"/>
    <col min="9223" max="9223" width="14.42578125" style="234" customWidth="1"/>
    <col min="9224" max="9224" width="10.140625" style="234" customWidth="1"/>
    <col min="9225" max="9225" width="3.7109375" style="234" customWidth="1"/>
    <col min="9226" max="9472" width="8.85546875" style="234"/>
    <col min="9473" max="9473" width="6.42578125" style="234" customWidth="1"/>
    <col min="9474" max="9474" width="106.5703125" style="234" customWidth="1"/>
    <col min="9475" max="9475" width="14.5703125" style="234" customWidth="1"/>
    <col min="9476" max="9476" width="14.42578125" style="234" customWidth="1"/>
    <col min="9477" max="9477" width="14.5703125" style="234" customWidth="1"/>
    <col min="9478" max="9478" width="13.140625" style="234" customWidth="1"/>
    <col min="9479" max="9479" width="14.42578125" style="234" customWidth="1"/>
    <col min="9480" max="9480" width="10.140625" style="234" customWidth="1"/>
    <col min="9481" max="9481" width="3.7109375" style="234" customWidth="1"/>
    <col min="9482" max="9728" width="8.85546875" style="234"/>
    <col min="9729" max="9729" width="6.42578125" style="234" customWidth="1"/>
    <col min="9730" max="9730" width="106.5703125" style="234" customWidth="1"/>
    <col min="9731" max="9731" width="14.5703125" style="234" customWidth="1"/>
    <col min="9732" max="9732" width="14.42578125" style="234" customWidth="1"/>
    <col min="9733" max="9733" width="14.5703125" style="234" customWidth="1"/>
    <col min="9734" max="9734" width="13.140625" style="234" customWidth="1"/>
    <col min="9735" max="9735" width="14.42578125" style="234" customWidth="1"/>
    <col min="9736" max="9736" width="10.140625" style="234" customWidth="1"/>
    <col min="9737" max="9737" width="3.7109375" style="234" customWidth="1"/>
    <col min="9738" max="9984" width="8.85546875" style="234"/>
    <col min="9985" max="9985" width="6.42578125" style="234" customWidth="1"/>
    <col min="9986" max="9986" width="106.5703125" style="234" customWidth="1"/>
    <col min="9987" max="9987" width="14.5703125" style="234" customWidth="1"/>
    <col min="9988" max="9988" width="14.42578125" style="234" customWidth="1"/>
    <col min="9989" max="9989" width="14.5703125" style="234" customWidth="1"/>
    <col min="9990" max="9990" width="13.140625" style="234" customWidth="1"/>
    <col min="9991" max="9991" width="14.42578125" style="234" customWidth="1"/>
    <col min="9992" max="9992" width="10.140625" style="234" customWidth="1"/>
    <col min="9993" max="9993" width="3.7109375" style="234" customWidth="1"/>
    <col min="9994" max="10240" width="8.85546875" style="234"/>
    <col min="10241" max="10241" width="6.42578125" style="234" customWidth="1"/>
    <col min="10242" max="10242" width="106.5703125" style="234" customWidth="1"/>
    <col min="10243" max="10243" width="14.5703125" style="234" customWidth="1"/>
    <col min="10244" max="10244" width="14.42578125" style="234" customWidth="1"/>
    <col min="10245" max="10245" width="14.5703125" style="234" customWidth="1"/>
    <col min="10246" max="10246" width="13.140625" style="234" customWidth="1"/>
    <col min="10247" max="10247" width="14.42578125" style="234" customWidth="1"/>
    <col min="10248" max="10248" width="10.140625" style="234" customWidth="1"/>
    <col min="10249" max="10249" width="3.7109375" style="234" customWidth="1"/>
    <col min="10250" max="10496" width="8.85546875" style="234"/>
    <col min="10497" max="10497" width="6.42578125" style="234" customWidth="1"/>
    <col min="10498" max="10498" width="106.5703125" style="234" customWidth="1"/>
    <col min="10499" max="10499" width="14.5703125" style="234" customWidth="1"/>
    <col min="10500" max="10500" width="14.42578125" style="234" customWidth="1"/>
    <col min="10501" max="10501" width="14.5703125" style="234" customWidth="1"/>
    <col min="10502" max="10502" width="13.140625" style="234" customWidth="1"/>
    <col min="10503" max="10503" width="14.42578125" style="234" customWidth="1"/>
    <col min="10504" max="10504" width="10.140625" style="234" customWidth="1"/>
    <col min="10505" max="10505" width="3.7109375" style="234" customWidth="1"/>
    <col min="10506" max="10752" width="8.85546875" style="234"/>
    <col min="10753" max="10753" width="6.42578125" style="234" customWidth="1"/>
    <col min="10754" max="10754" width="106.5703125" style="234" customWidth="1"/>
    <col min="10755" max="10755" width="14.5703125" style="234" customWidth="1"/>
    <col min="10756" max="10756" width="14.42578125" style="234" customWidth="1"/>
    <col min="10757" max="10757" width="14.5703125" style="234" customWidth="1"/>
    <col min="10758" max="10758" width="13.140625" style="234" customWidth="1"/>
    <col min="10759" max="10759" width="14.42578125" style="234" customWidth="1"/>
    <col min="10760" max="10760" width="10.140625" style="234" customWidth="1"/>
    <col min="10761" max="10761" width="3.7109375" style="234" customWidth="1"/>
    <col min="10762" max="11008" width="8.85546875" style="234"/>
    <col min="11009" max="11009" width="6.42578125" style="234" customWidth="1"/>
    <col min="11010" max="11010" width="106.5703125" style="234" customWidth="1"/>
    <col min="11011" max="11011" width="14.5703125" style="234" customWidth="1"/>
    <col min="11012" max="11012" width="14.42578125" style="234" customWidth="1"/>
    <col min="11013" max="11013" width="14.5703125" style="234" customWidth="1"/>
    <col min="11014" max="11014" width="13.140625" style="234" customWidth="1"/>
    <col min="11015" max="11015" width="14.42578125" style="234" customWidth="1"/>
    <col min="11016" max="11016" width="10.140625" style="234" customWidth="1"/>
    <col min="11017" max="11017" width="3.7109375" style="234" customWidth="1"/>
    <col min="11018" max="11264" width="8.85546875" style="234"/>
    <col min="11265" max="11265" width="6.42578125" style="234" customWidth="1"/>
    <col min="11266" max="11266" width="106.5703125" style="234" customWidth="1"/>
    <col min="11267" max="11267" width="14.5703125" style="234" customWidth="1"/>
    <col min="11268" max="11268" width="14.42578125" style="234" customWidth="1"/>
    <col min="11269" max="11269" width="14.5703125" style="234" customWidth="1"/>
    <col min="11270" max="11270" width="13.140625" style="234" customWidth="1"/>
    <col min="11271" max="11271" width="14.42578125" style="234" customWidth="1"/>
    <col min="11272" max="11272" width="10.140625" style="234" customWidth="1"/>
    <col min="11273" max="11273" width="3.7109375" style="234" customWidth="1"/>
    <col min="11274" max="11520" width="8.85546875" style="234"/>
    <col min="11521" max="11521" width="6.42578125" style="234" customWidth="1"/>
    <col min="11522" max="11522" width="106.5703125" style="234" customWidth="1"/>
    <col min="11523" max="11523" width="14.5703125" style="234" customWidth="1"/>
    <col min="11524" max="11524" width="14.42578125" style="234" customWidth="1"/>
    <col min="11525" max="11525" width="14.5703125" style="234" customWidth="1"/>
    <col min="11526" max="11526" width="13.140625" style="234" customWidth="1"/>
    <col min="11527" max="11527" width="14.42578125" style="234" customWidth="1"/>
    <col min="11528" max="11528" width="10.140625" style="234" customWidth="1"/>
    <col min="11529" max="11529" width="3.7109375" style="234" customWidth="1"/>
    <col min="11530" max="11776" width="8.85546875" style="234"/>
    <col min="11777" max="11777" width="6.42578125" style="234" customWidth="1"/>
    <col min="11778" max="11778" width="106.5703125" style="234" customWidth="1"/>
    <col min="11779" max="11779" width="14.5703125" style="234" customWidth="1"/>
    <col min="11780" max="11780" width="14.42578125" style="234" customWidth="1"/>
    <col min="11781" max="11781" width="14.5703125" style="234" customWidth="1"/>
    <col min="11782" max="11782" width="13.140625" style="234" customWidth="1"/>
    <col min="11783" max="11783" width="14.42578125" style="234" customWidth="1"/>
    <col min="11784" max="11784" width="10.140625" style="234" customWidth="1"/>
    <col min="11785" max="11785" width="3.7109375" style="234" customWidth="1"/>
    <col min="11786" max="12032" width="8.85546875" style="234"/>
    <col min="12033" max="12033" width="6.42578125" style="234" customWidth="1"/>
    <col min="12034" max="12034" width="106.5703125" style="234" customWidth="1"/>
    <col min="12035" max="12035" width="14.5703125" style="234" customWidth="1"/>
    <col min="12036" max="12036" width="14.42578125" style="234" customWidth="1"/>
    <col min="12037" max="12037" width="14.5703125" style="234" customWidth="1"/>
    <col min="12038" max="12038" width="13.140625" style="234" customWidth="1"/>
    <col min="12039" max="12039" width="14.42578125" style="234" customWidth="1"/>
    <col min="12040" max="12040" width="10.140625" style="234" customWidth="1"/>
    <col min="12041" max="12041" width="3.7109375" style="234" customWidth="1"/>
    <col min="12042" max="12288" width="8.85546875" style="234"/>
    <col min="12289" max="12289" width="6.42578125" style="234" customWidth="1"/>
    <col min="12290" max="12290" width="106.5703125" style="234" customWidth="1"/>
    <col min="12291" max="12291" width="14.5703125" style="234" customWidth="1"/>
    <col min="12292" max="12292" width="14.42578125" style="234" customWidth="1"/>
    <col min="12293" max="12293" width="14.5703125" style="234" customWidth="1"/>
    <col min="12294" max="12294" width="13.140625" style="234" customWidth="1"/>
    <col min="12295" max="12295" width="14.42578125" style="234" customWidth="1"/>
    <col min="12296" max="12296" width="10.140625" style="234" customWidth="1"/>
    <col min="12297" max="12297" width="3.7109375" style="234" customWidth="1"/>
    <col min="12298" max="12544" width="8.85546875" style="234"/>
    <col min="12545" max="12545" width="6.42578125" style="234" customWidth="1"/>
    <col min="12546" max="12546" width="106.5703125" style="234" customWidth="1"/>
    <col min="12547" max="12547" width="14.5703125" style="234" customWidth="1"/>
    <col min="12548" max="12548" width="14.42578125" style="234" customWidth="1"/>
    <col min="12549" max="12549" width="14.5703125" style="234" customWidth="1"/>
    <col min="12550" max="12550" width="13.140625" style="234" customWidth="1"/>
    <col min="12551" max="12551" width="14.42578125" style="234" customWidth="1"/>
    <col min="12552" max="12552" width="10.140625" style="234" customWidth="1"/>
    <col min="12553" max="12553" width="3.7109375" style="234" customWidth="1"/>
    <col min="12554" max="12800" width="8.85546875" style="234"/>
    <col min="12801" max="12801" width="6.42578125" style="234" customWidth="1"/>
    <col min="12802" max="12802" width="106.5703125" style="234" customWidth="1"/>
    <col min="12803" max="12803" width="14.5703125" style="234" customWidth="1"/>
    <col min="12804" max="12804" width="14.42578125" style="234" customWidth="1"/>
    <col min="12805" max="12805" width="14.5703125" style="234" customWidth="1"/>
    <col min="12806" max="12806" width="13.140625" style="234" customWidth="1"/>
    <col min="12807" max="12807" width="14.42578125" style="234" customWidth="1"/>
    <col min="12808" max="12808" width="10.140625" style="234" customWidth="1"/>
    <col min="12809" max="12809" width="3.7109375" style="234" customWidth="1"/>
    <col min="12810" max="13056" width="8.85546875" style="234"/>
    <col min="13057" max="13057" width="6.42578125" style="234" customWidth="1"/>
    <col min="13058" max="13058" width="106.5703125" style="234" customWidth="1"/>
    <col min="13059" max="13059" width="14.5703125" style="234" customWidth="1"/>
    <col min="13060" max="13060" width="14.42578125" style="234" customWidth="1"/>
    <col min="13061" max="13061" width="14.5703125" style="234" customWidth="1"/>
    <col min="13062" max="13062" width="13.140625" style="234" customWidth="1"/>
    <col min="13063" max="13063" width="14.42578125" style="234" customWidth="1"/>
    <col min="13064" max="13064" width="10.140625" style="234" customWidth="1"/>
    <col min="13065" max="13065" width="3.7109375" style="234" customWidth="1"/>
    <col min="13066" max="13312" width="8.85546875" style="234"/>
    <col min="13313" max="13313" width="6.42578125" style="234" customWidth="1"/>
    <col min="13314" max="13314" width="106.5703125" style="234" customWidth="1"/>
    <col min="13315" max="13315" width="14.5703125" style="234" customWidth="1"/>
    <col min="13316" max="13316" width="14.42578125" style="234" customWidth="1"/>
    <col min="13317" max="13317" width="14.5703125" style="234" customWidth="1"/>
    <col min="13318" max="13318" width="13.140625" style="234" customWidth="1"/>
    <col min="13319" max="13319" width="14.42578125" style="234" customWidth="1"/>
    <col min="13320" max="13320" width="10.140625" style="234" customWidth="1"/>
    <col min="13321" max="13321" width="3.7109375" style="234" customWidth="1"/>
    <col min="13322" max="13568" width="8.85546875" style="234"/>
    <col min="13569" max="13569" width="6.42578125" style="234" customWidth="1"/>
    <col min="13570" max="13570" width="106.5703125" style="234" customWidth="1"/>
    <col min="13571" max="13571" width="14.5703125" style="234" customWidth="1"/>
    <col min="13572" max="13572" width="14.42578125" style="234" customWidth="1"/>
    <col min="13573" max="13573" width="14.5703125" style="234" customWidth="1"/>
    <col min="13574" max="13574" width="13.140625" style="234" customWidth="1"/>
    <col min="13575" max="13575" width="14.42578125" style="234" customWidth="1"/>
    <col min="13576" max="13576" width="10.140625" style="234" customWidth="1"/>
    <col min="13577" max="13577" width="3.7109375" style="234" customWidth="1"/>
    <col min="13578" max="13824" width="8.85546875" style="234"/>
    <col min="13825" max="13825" width="6.42578125" style="234" customWidth="1"/>
    <col min="13826" max="13826" width="106.5703125" style="234" customWidth="1"/>
    <col min="13827" max="13827" width="14.5703125" style="234" customWidth="1"/>
    <col min="13828" max="13828" width="14.42578125" style="234" customWidth="1"/>
    <col min="13829" max="13829" width="14.5703125" style="234" customWidth="1"/>
    <col min="13830" max="13830" width="13.140625" style="234" customWidth="1"/>
    <col min="13831" max="13831" width="14.42578125" style="234" customWidth="1"/>
    <col min="13832" max="13832" width="10.140625" style="234" customWidth="1"/>
    <col min="13833" max="13833" width="3.7109375" style="234" customWidth="1"/>
    <col min="13834" max="14080" width="8.85546875" style="234"/>
    <col min="14081" max="14081" width="6.42578125" style="234" customWidth="1"/>
    <col min="14082" max="14082" width="106.5703125" style="234" customWidth="1"/>
    <col min="14083" max="14083" width="14.5703125" style="234" customWidth="1"/>
    <col min="14084" max="14084" width="14.42578125" style="234" customWidth="1"/>
    <col min="14085" max="14085" width="14.5703125" style="234" customWidth="1"/>
    <col min="14086" max="14086" width="13.140625" style="234" customWidth="1"/>
    <col min="14087" max="14087" width="14.42578125" style="234" customWidth="1"/>
    <col min="14088" max="14088" width="10.140625" style="234" customWidth="1"/>
    <col min="14089" max="14089" width="3.7109375" style="234" customWidth="1"/>
    <col min="14090" max="14336" width="8.85546875" style="234"/>
    <col min="14337" max="14337" width="6.42578125" style="234" customWidth="1"/>
    <col min="14338" max="14338" width="106.5703125" style="234" customWidth="1"/>
    <col min="14339" max="14339" width="14.5703125" style="234" customWidth="1"/>
    <col min="14340" max="14340" width="14.42578125" style="234" customWidth="1"/>
    <col min="14341" max="14341" width="14.5703125" style="234" customWidth="1"/>
    <col min="14342" max="14342" width="13.140625" style="234" customWidth="1"/>
    <col min="14343" max="14343" width="14.42578125" style="234" customWidth="1"/>
    <col min="14344" max="14344" width="10.140625" style="234" customWidth="1"/>
    <col min="14345" max="14345" width="3.7109375" style="234" customWidth="1"/>
    <col min="14346" max="14592" width="8.85546875" style="234"/>
    <col min="14593" max="14593" width="6.42578125" style="234" customWidth="1"/>
    <col min="14594" max="14594" width="106.5703125" style="234" customWidth="1"/>
    <col min="14595" max="14595" width="14.5703125" style="234" customWidth="1"/>
    <col min="14596" max="14596" width="14.42578125" style="234" customWidth="1"/>
    <col min="14597" max="14597" width="14.5703125" style="234" customWidth="1"/>
    <col min="14598" max="14598" width="13.140625" style="234" customWidth="1"/>
    <col min="14599" max="14599" width="14.42578125" style="234" customWidth="1"/>
    <col min="14600" max="14600" width="10.140625" style="234" customWidth="1"/>
    <col min="14601" max="14601" width="3.7109375" style="234" customWidth="1"/>
    <col min="14602" max="14848" width="8.85546875" style="234"/>
    <col min="14849" max="14849" width="6.42578125" style="234" customWidth="1"/>
    <col min="14850" max="14850" width="106.5703125" style="234" customWidth="1"/>
    <col min="14851" max="14851" width="14.5703125" style="234" customWidth="1"/>
    <col min="14852" max="14852" width="14.42578125" style="234" customWidth="1"/>
    <col min="14853" max="14853" width="14.5703125" style="234" customWidth="1"/>
    <col min="14854" max="14854" width="13.140625" style="234" customWidth="1"/>
    <col min="14855" max="14855" width="14.42578125" style="234" customWidth="1"/>
    <col min="14856" max="14856" width="10.140625" style="234" customWidth="1"/>
    <col min="14857" max="14857" width="3.7109375" style="234" customWidth="1"/>
    <col min="14858" max="15104" width="8.85546875" style="234"/>
    <col min="15105" max="15105" width="6.42578125" style="234" customWidth="1"/>
    <col min="15106" max="15106" width="106.5703125" style="234" customWidth="1"/>
    <col min="15107" max="15107" width="14.5703125" style="234" customWidth="1"/>
    <col min="15108" max="15108" width="14.42578125" style="234" customWidth="1"/>
    <col min="15109" max="15109" width="14.5703125" style="234" customWidth="1"/>
    <col min="15110" max="15110" width="13.140625" style="234" customWidth="1"/>
    <col min="15111" max="15111" width="14.42578125" style="234" customWidth="1"/>
    <col min="15112" max="15112" width="10.140625" style="234" customWidth="1"/>
    <col min="15113" max="15113" width="3.7109375" style="234" customWidth="1"/>
    <col min="15114" max="15360" width="8.85546875" style="234"/>
    <col min="15361" max="15361" width="6.42578125" style="234" customWidth="1"/>
    <col min="15362" max="15362" width="106.5703125" style="234" customWidth="1"/>
    <col min="15363" max="15363" width="14.5703125" style="234" customWidth="1"/>
    <col min="15364" max="15364" width="14.42578125" style="234" customWidth="1"/>
    <col min="15365" max="15365" width="14.5703125" style="234" customWidth="1"/>
    <col min="15366" max="15366" width="13.140625" style="234" customWidth="1"/>
    <col min="15367" max="15367" width="14.42578125" style="234" customWidth="1"/>
    <col min="15368" max="15368" width="10.140625" style="234" customWidth="1"/>
    <col min="15369" max="15369" width="3.7109375" style="234" customWidth="1"/>
    <col min="15370" max="15616" width="8.85546875" style="234"/>
    <col min="15617" max="15617" width="6.42578125" style="234" customWidth="1"/>
    <col min="15618" max="15618" width="106.5703125" style="234" customWidth="1"/>
    <col min="15619" max="15619" width="14.5703125" style="234" customWidth="1"/>
    <col min="15620" max="15620" width="14.42578125" style="234" customWidth="1"/>
    <col min="15621" max="15621" width="14.5703125" style="234" customWidth="1"/>
    <col min="15622" max="15622" width="13.140625" style="234" customWidth="1"/>
    <col min="15623" max="15623" width="14.42578125" style="234" customWidth="1"/>
    <col min="15624" max="15624" width="10.140625" style="234" customWidth="1"/>
    <col min="15625" max="15625" width="3.7109375" style="234" customWidth="1"/>
    <col min="15626" max="15872" width="8.85546875" style="234"/>
    <col min="15873" max="15873" width="6.42578125" style="234" customWidth="1"/>
    <col min="15874" max="15874" width="106.5703125" style="234" customWidth="1"/>
    <col min="15875" max="15875" width="14.5703125" style="234" customWidth="1"/>
    <col min="15876" max="15876" width="14.42578125" style="234" customWidth="1"/>
    <col min="15877" max="15877" width="14.5703125" style="234" customWidth="1"/>
    <col min="15878" max="15878" width="13.140625" style="234" customWidth="1"/>
    <col min="15879" max="15879" width="14.42578125" style="234" customWidth="1"/>
    <col min="15880" max="15880" width="10.140625" style="234" customWidth="1"/>
    <col min="15881" max="15881" width="3.7109375" style="234" customWidth="1"/>
    <col min="15882" max="16128" width="8.85546875" style="234"/>
    <col min="16129" max="16129" width="6.42578125" style="234" customWidth="1"/>
    <col min="16130" max="16130" width="106.5703125" style="234" customWidth="1"/>
    <col min="16131" max="16131" width="14.5703125" style="234" customWidth="1"/>
    <col min="16132" max="16132" width="14.42578125" style="234" customWidth="1"/>
    <col min="16133" max="16133" width="14.5703125" style="234" customWidth="1"/>
    <col min="16134" max="16134" width="13.140625" style="234" customWidth="1"/>
    <col min="16135" max="16135" width="14.42578125" style="234" customWidth="1"/>
    <col min="16136" max="16136" width="10.140625" style="234" customWidth="1"/>
    <col min="16137" max="16137" width="3.7109375" style="234" customWidth="1"/>
    <col min="16138" max="16384" width="8.85546875" style="234"/>
  </cols>
  <sheetData>
    <row r="1" spans="1:20" ht="13.15" hidden="1" customHeight="1"/>
    <row r="2" spans="1:20" ht="13.15" hidden="1" customHeight="1"/>
    <row r="3" spans="1:20" ht="13.15" hidden="1" customHeight="1"/>
    <row r="4" spans="1:20" ht="67.900000000000006" customHeight="1">
      <c r="A4" s="121"/>
      <c r="B4" s="265"/>
      <c r="C4" s="492" t="s">
        <v>487</v>
      </c>
      <c r="D4" s="492"/>
      <c r="E4" s="492"/>
      <c r="F4" s="492"/>
      <c r="G4" s="492"/>
      <c r="L4" s="264"/>
      <c r="M4" s="264"/>
      <c r="N4" s="264"/>
      <c r="O4" s="264"/>
      <c r="P4" s="264"/>
      <c r="Q4" s="264"/>
      <c r="R4" s="77"/>
      <c r="S4" s="77"/>
      <c r="T4" s="77"/>
    </row>
    <row r="5" spans="1:20" ht="13.15" customHeight="1">
      <c r="A5" s="121"/>
      <c r="B5" s="121"/>
      <c r="C5" s="121"/>
      <c r="D5" s="121"/>
      <c r="E5" s="121"/>
      <c r="F5" s="121"/>
      <c r="G5" s="121"/>
      <c r="H5" s="121"/>
      <c r="I5" s="121"/>
    </row>
    <row r="6" spans="1:20" ht="35.450000000000003" customHeight="1">
      <c r="A6" s="493" t="s">
        <v>166</v>
      </c>
      <c r="B6" s="493"/>
      <c r="C6" s="493"/>
      <c r="D6" s="493"/>
      <c r="E6" s="493"/>
      <c r="F6" s="493"/>
      <c r="G6" s="494"/>
      <c r="L6" s="480"/>
      <c r="M6" s="480"/>
      <c r="N6" s="481"/>
      <c r="O6" s="481"/>
      <c r="P6" s="481"/>
    </row>
    <row r="7" spans="1:20" s="82" customFormat="1" ht="22.9" customHeight="1">
      <c r="A7" s="342" t="s">
        <v>55</v>
      </c>
      <c r="B7" s="342"/>
      <c r="C7" s="342"/>
      <c r="D7" s="342"/>
      <c r="E7" s="342"/>
      <c r="F7" s="342"/>
      <c r="G7" s="342"/>
      <c r="H7" s="263"/>
      <c r="I7" s="263"/>
    </row>
    <row r="8" spans="1:20" s="82" customFormat="1" ht="13.9" customHeight="1">
      <c r="A8" s="482" t="s">
        <v>165</v>
      </c>
      <c r="B8" s="482"/>
      <c r="C8" s="482"/>
      <c r="D8" s="482"/>
      <c r="E8" s="482"/>
      <c r="F8" s="482"/>
      <c r="G8" s="482"/>
      <c r="H8" s="263"/>
      <c r="I8" s="263"/>
    </row>
    <row r="9" spans="1:20" ht="16.149999999999999" customHeight="1">
      <c r="A9" s="262"/>
      <c r="B9" s="261"/>
      <c r="C9" s="261"/>
      <c r="D9" s="260"/>
      <c r="E9" s="136"/>
      <c r="F9" s="136"/>
      <c r="G9" s="259" t="s">
        <v>62</v>
      </c>
    </row>
    <row r="10" spans="1:20" ht="25.15" customHeight="1">
      <c r="A10" s="483" t="s">
        <v>164</v>
      </c>
      <c r="B10" s="484" t="s">
        <v>163</v>
      </c>
      <c r="C10" s="485" t="s">
        <v>162</v>
      </c>
      <c r="D10" s="485" t="s">
        <v>10</v>
      </c>
      <c r="E10" s="485" t="s">
        <v>161</v>
      </c>
      <c r="F10" s="485"/>
      <c r="G10" s="486" t="s">
        <v>12</v>
      </c>
      <c r="H10" s="248"/>
      <c r="I10" s="248"/>
    </row>
    <row r="11" spans="1:20" ht="34.15" customHeight="1">
      <c r="A11" s="483"/>
      <c r="B11" s="484"/>
      <c r="C11" s="485"/>
      <c r="D11" s="485"/>
      <c r="E11" s="258" t="s">
        <v>160</v>
      </c>
      <c r="F11" s="258" t="s">
        <v>159</v>
      </c>
      <c r="G11" s="487"/>
      <c r="H11" s="248"/>
      <c r="I11" s="248"/>
    </row>
    <row r="12" spans="1:20" ht="16.899999999999999" customHeight="1">
      <c r="A12" s="257">
        <v>1</v>
      </c>
      <c r="B12" s="256" t="s">
        <v>158</v>
      </c>
      <c r="C12" s="255">
        <v>3</v>
      </c>
      <c r="D12" s="255">
        <v>4</v>
      </c>
      <c r="E12" s="255">
        <v>5</v>
      </c>
      <c r="F12" s="255">
        <v>6</v>
      </c>
      <c r="G12" s="255">
        <v>7</v>
      </c>
      <c r="H12" s="248"/>
      <c r="I12" s="248"/>
    </row>
    <row r="13" spans="1:20" ht="25.15" customHeight="1">
      <c r="A13" s="254">
        <v>1</v>
      </c>
      <c r="B13" s="253" t="s">
        <v>157</v>
      </c>
      <c r="C13" s="246">
        <f>C14+C20++C22+C18+C24</f>
        <v>400000</v>
      </c>
      <c r="D13" s="246">
        <f t="shared" ref="D13:G13" si="0">D14+D20++D22+D18+D24</f>
        <v>3196876</v>
      </c>
      <c r="E13" s="246">
        <f t="shared" si="0"/>
        <v>0</v>
      </c>
      <c r="F13" s="246">
        <f t="shared" si="0"/>
        <v>3196876</v>
      </c>
      <c r="G13" s="246">
        <f t="shared" si="0"/>
        <v>3596876</v>
      </c>
      <c r="H13" s="248"/>
      <c r="I13" s="248"/>
    </row>
    <row r="14" spans="1:20" s="249" customFormat="1" ht="39" customHeight="1">
      <c r="A14" s="252" t="s">
        <v>209</v>
      </c>
      <c r="B14" s="105" t="s">
        <v>294</v>
      </c>
      <c r="C14" s="251">
        <f>C15+C16</f>
        <v>200000</v>
      </c>
      <c r="D14" s="251">
        <f t="shared" ref="D14:G14" si="1">D15+D16</f>
        <v>200000</v>
      </c>
      <c r="E14" s="61">
        <f t="shared" si="1"/>
        <v>0</v>
      </c>
      <c r="F14" s="251">
        <f t="shared" si="1"/>
        <v>200000</v>
      </c>
      <c r="G14" s="251">
        <f t="shared" si="1"/>
        <v>400000</v>
      </c>
      <c r="H14" s="250"/>
      <c r="I14" s="250"/>
    </row>
    <row r="15" spans="1:20" s="82" customFormat="1" ht="25.9" customHeight="1">
      <c r="A15" s="488" t="s">
        <v>492</v>
      </c>
      <c r="B15" s="489"/>
      <c r="C15" s="246">
        <v>200000</v>
      </c>
      <c r="D15" s="246">
        <v>0</v>
      </c>
      <c r="E15" s="246">
        <v>0</v>
      </c>
      <c r="F15" s="246">
        <v>0</v>
      </c>
      <c r="G15" s="246">
        <f>C15+D15</f>
        <v>200000</v>
      </c>
      <c r="H15" s="248"/>
      <c r="I15" s="248"/>
    </row>
    <row r="16" spans="1:20" s="82" customFormat="1" ht="22.9" customHeight="1">
      <c r="A16" s="488" t="s">
        <v>493</v>
      </c>
      <c r="B16" s="489"/>
      <c r="C16" s="61">
        <v>0</v>
      </c>
      <c r="D16" s="246">
        <v>200000</v>
      </c>
      <c r="E16" s="246">
        <f t="shared" ref="E16:G16" si="2">E15</f>
        <v>0</v>
      </c>
      <c r="F16" s="246">
        <f>D16</f>
        <v>200000</v>
      </c>
      <c r="G16" s="246">
        <f t="shared" si="2"/>
        <v>200000</v>
      </c>
      <c r="H16" s="248"/>
      <c r="I16" s="248"/>
    </row>
    <row r="17" spans="1:18" s="249" customFormat="1" ht="39" customHeight="1">
      <c r="A17" s="252" t="s">
        <v>156</v>
      </c>
      <c r="B17" s="105" t="s">
        <v>290</v>
      </c>
      <c r="C17" s="251">
        <v>0</v>
      </c>
      <c r="D17" s="251">
        <v>500000</v>
      </c>
      <c r="E17" s="251">
        <v>0</v>
      </c>
      <c r="F17" s="251">
        <f>D17</f>
        <v>500000</v>
      </c>
      <c r="G17" s="251">
        <f>C17+D17</f>
        <v>500000</v>
      </c>
      <c r="H17" s="250"/>
      <c r="I17" s="250"/>
    </row>
    <row r="18" spans="1:18" s="82" customFormat="1" ht="29.45" customHeight="1">
      <c r="A18" s="488" t="s">
        <v>291</v>
      </c>
      <c r="B18" s="489"/>
      <c r="C18" s="61">
        <v>0</v>
      </c>
      <c r="D18" s="246">
        <v>500000</v>
      </c>
      <c r="E18" s="61">
        <v>0</v>
      </c>
      <c r="F18" s="246">
        <f>D18</f>
        <v>500000</v>
      </c>
      <c r="G18" s="246">
        <f t="shared" ref="G18" si="3">C18+D18</f>
        <v>500000</v>
      </c>
      <c r="H18" s="248"/>
      <c r="I18" s="248"/>
    </row>
    <row r="19" spans="1:18" s="249" customFormat="1" ht="39" customHeight="1">
      <c r="A19" s="252" t="s">
        <v>216</v>
      </c>
      <c r="B19" s="105" t="s">
        <v>168</v>
      </c>
      <c r="C19" s="61">
        <v>0</v>
      </c>
      <c r="D19" s="251">
        <v>1000000</v>
      </c>
      <c r="E19" s="61">
        <v>0</v>
      </c>
      <c r="F19" s="251">
        <f>D19</f>
        <v>1000000</v>
      </c>
      <c r="G19" s="251">
        <f>C19+D19</f>
        <v>1000000</v>
      </c>
      <c r="H19" s="250"/>
      <c r="I19" s="250"/>
    </row>
    <row r="20" spans="1:18" s="82" customFormat="1" ht="23.45" customHeight="1">
      <c r="A20" s="488" t="s">
        <v>167</v>
      </c>
      <c r="B20" s="489"/>
      <c r="C20" s="246">
        <f>C19</f>
        <v>0</v>
      </c>
      <c r="D20" s="246">
        <f>D19</f>
        <v>1000000</v>
      </c>
      <c r="E20" s="246">
        <v>0</v>
      </c>
      <c r="F20" s="246">
        <f>D20</f>
        <v>1000000</v>
      </c>
      <c r="G20" s="246">
        <f>C20+D20</f>
        <v>1000000</v>
      </c>
      <c r="H20" s="248"/>
      <c r="I20" s="248"/>
    </row>
    <row r="21" spans="1:18" s="249" customFormat="1" ht="39" customHeight="1">
      <c r="A21" s="252" t="s">
        <v>217</v>
      </c>
      <c r="B21" s="105" t="s">
        <v>319</v>
      </c>
      <c r="C21" s="251">
        <f>C22</f>
        <v>200000</v>
      </c>
      <c r="D21" s="251">
        <f t="shared" ref="D21:G21" si="4">D22</f>
        <v>0</v>
      </c>
      <c r="E21" s="251">
        <f t="shared" si="4"/>
        <v>0</v>
      </c>
      <c r="F21" s="251">
        <f t="shared" si="4"/>
        <v>0</v>
      </c>
      <c r="G21" s="251">
        <f t="shared" si="4"/>
        <v>200000</v>
      </c>
      <c r="H21" s="250"/>
      <c r="I21" s="250"/>
    </row>
    <row r="22" spans="1:18" s="82" customFormat="1" ht="24.6" customHeight="1">
      <c r="A22" s="488" t="s">
        <v>320</v>
      </c>
      <c r="B22" s="489"/>
      <c r="C22" s="247">
        <v>200000</v>
      </c>
      <c r="D22" s="61">
        <v>0</v>
      </c>
      <c r="E22" s="61">
        <v>0</v>
      </c>
      <c r="F22" s="246">
        <f>D22</f>
        <v>0</v>
      </c>
      <c r="G22" s="246">
        <f t="shared" ref="G22" si="5">C22+D22</f>
        <v>200000</v>
      </c>
      <c r="H22" s="248"/>
      <c r="I22" s="248"/>
    </row>
    <row r="23" spans="1:18" s="249" customFormat="1" ht="39" customHeight="1">
      <c r="A23" s="252" t="s">
        <v>312</v>
      </c>
      <c r="B23" s="105" t="s">
        <v>317</v>
      </c>
      <c r="C23" s="61">
        <f>C24</f>
        <v>0</v>
      </c>
      <c r="D23" s="251">
        <f t="shared" ref="D23:G23" si="6">D24</f>
        <v>1496876</v>
      </c>
      <c r="E23" s="61">
        <f t="shared" si="6"/>
        <v>0</v>
      </c>
      <c r="F23" s="251">
        <f t="shared" si="6"/>
        <v>1496876</v>
      </c>
      <c r="G23" s="251">
        <f t="shared" si="6"/>
        <v>1496876</v>
      </c>
      <c r="H23" s="250"/>
      <c r="I23" s="250"/>
    </row>
    <row r="24" spans="1:18" s="82" customFormat="1" ht="39.6" customHeight="1">
      <c r="A24" s="495" t="s">
        <v>318</v>
      </c>
      <c r="B24" s="496"/>
      <c r="C24" s="246">
        <v>0</v>
      </c>
      <c r="D24" s="246">
        <v>1496876</v>
      </c>
      <c r="E24" s="246">
        <v>0</v>
      </c>
      <c r="F24" s="246">
        <f>D24</f>
        <v>1496876</v>
      </c>
      <c r="G24" s="246">
        <f>C24+D24</f>
        <v>1496876</v>
      </c>
      <c r="H24" s="248"/>
      <c r="I24" s="248"/>
    </row>
    <row r="25" spans="1:18" ht="24.6" customHeight="1">
      <c r="A25" s="490" t="s">
        <v>57</v>
      </c>
      <c r="B25" s="491"/>
      <c r="C25" s="247">
        <f>C13</f>
        <v>400000</v>
      </c>
      <c r="D25" s="246">
        <f>D13</f>
        <v>3196876</v>
      </c>
      <c r="E25" s="247">
        <f>E13</f>
        <v>0</v>
      </c>
      <c r="F25" s="247">
        <f>F13</f>
        <v>3196876</v>
      </c>
      <c r="G25" s="246">
        <f>C25+D25</f>
        <v>3596876</v>
      </c>
      <c r="H25" s="245"/>
      <c r="I25" s="245"/>
      <c r="J25" s="244"/>
      <c r="K25" s="244"/>
    </row>
    <row r="26" spans="1:18" ht="9.6" customHeight="1">
      <c r="A26" s="243"/>
      <c r="B26" s="242"/>
      <c r="C26" s="242"/>
      <c r="D26" s="241"/>
      <c r="E26" s="240"/>
      <c r="F26" s="240"/>
      <c r="G26" s="41"/>
      <c r="H26" s="121"/>
      <c r="I26" s="121"/>
    </row>
    <row r="27" spans="1:18" s="237" customFormat="1" ht="40.9" customHeight="1">
      <c r="B27" s="18" t="s">
        <v>64</v>
      </c>
      <c r="I27" s="18"/>
      <c r="Q27" s="239"/>
      <c r="R27" s="238"/>
    </row>
    <row r="28" spans="1:18" ht="18.75">
      <c r="A28" s="121"/>
      <c r="B28" s="236"/>
      <c r="C28" s="121"/>
      <c r="D28" s="235"/>
      <c r="E28" s="235"/>
      <c r="F28" s="235"/>
      <c r="G28" s="235"/>
      <c r="H28" s="121"/>
      <c r="I28" s="121"/>
    </row>
  </sheetData>
  <mergeCells count="18">
    <mergeCell ref="A15:B15"/>
    <mergeCell ref="A20:B20"/>
    <mergeCell ref="A25:B25"/>
    <mergeCell ref="C4:G4"/>
    <mergeCell ref="A6:G6"/>
    <mergeCell ref="A18:B18"/>
    <mergeCell ref="A24:B24"/>
    <mergeCell ref="A16:B16"/>
    <mergeCell ref="A22:B22"/>
    <mergeCell ref="L6:P6"/>
    <mergeCell ref="A7:G7"/>
    <mergeCell ref="A8:G8"/>
    <mergeCell ref="A10:A11"/>
    <mergeCell ref="B10:B11"/>
    <mergeCell ref="C10:C11"/>
    <mergeCell ref="D10:D11"/>
    <mergeCell ref="E10:F10"/>
    <mergeCell ref="G10:G11"/>
  </mergeCells>
  <pageMargins left="0.48" right="0.19685039370078741" top="0.73" bottom="0.35433070866141736"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9</vt:i4>
      </vt:variant>
    </vt:vector>
  </HeadingPairs>
  <TitlesOfParts>
    <vt:vector size="18" baseType="lpstr">
      <vt:lpstr> 1 </vt:lpstr>
      <vt:lpstr>2</vt:lpstr>
      <vt:lpstr>3 </vt:lpstr>
      <vt:lpstr>3.1</vt:lpstr>
      <vt:lpstr>4 </vt:lpstr>
      <vt:lpstr>5</vt:lpstr>
      <vt:lpstr>6</vt:lpstr>
      <vt:lpstr>7</vt:lpstr>
      <vt:lpstr>8</vt:lpstr>
      <vt:lpstr>' 1 '!Область_печати</vt:lpstr>
      <vt:lpstr>'2'!Область_печати</vt:lpstr>
      <vt:lpstr>'3 '!Область_печати</vt:lpstr>
      <vt:lpstr>'3.1'!Область_печати</vt:lpstr>
      <vt:lpstr>'4 '!Область_печати</vt:lpstr>
      <vt:lpstr>'5'!Область_печати</vt:lpstr>
      <vt:lpstr>'6'!Область_печати</vt:lpstr>
      <vt:lpstr>'7'!Область_печати</vt:lpstr>
      <vt:lpstr>'8'!Область_печати</vt:lpstr>
    </vt:vector>
  </TitlesOfParts>
  <Company>Reanimator Extreme Edition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cp:lastModifiedBy>
  <cp:lastPrinted>2025-09-22T08:26:04Z</cp:lastPrinted>
  <dcterms:created xsi:type="dcterms:W3CDTF">2023-01-10T09:50:52Z</dcterms:created>
  <dcterms:modified xsi:type="dcterms:W3CDTF">2025-09-24T08:54:26Z</dcterms:modified>
</cp:coreProperties>
</file>